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21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20.xml" ContentType="application/vnd.openxmlformats-officedocument.spreadsheetml.comments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comments9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240" yWindow="105" windowWidth="14805" windowHeight="8010" firstSheet="14" activeTab="17"/>
  </bookViews>
  <sheets>
    <sheet name="1998" sheetId="27" r:id="rId1"/>
    <sheet name="1999" sheetId="26" r:id="rId2"/>
    <sheet name="2000" sheetId="24" r:id="rId3"/>
    <sheet name="2001" sheetId="23" r:id="rId4"/>
    <sheet name="2002" sheetId="22" r:id="rId5"/>
    <sheet name="2003" sheetId="18" r:id="rId6"/>
    <sheet name="2004" sheetId="17" r:id="rId7"/>
    <sheet name="2005" sheetId="10" r:id="rId8"/>
    <sheet name="2006" sheetId="9" r:id="rId9"/>
    <sheet name="2007" sheetId="8" r:id="rId10"/>
    <sheet name="2008" sheetId="7" r:id="rId11"/>
    <sheet name="2009" sheetId="5" r:id="rId12"/>
    <sheet name="2010" sheetId="1" r:id="rId13"/>
    <sheet name="2011" sheetId="2" r:id="rId14"/>
    <sheet name="2012" sheetId="12" r:id="rId15"/>
    <sheet name="2013" sheetId="16" r:id="rId16"/>
    <sheet name="2014" sheetId="31" r:id="rId17"/>
    <sheet name="2015" sheetId="32" r:id="rId18"/>
    <sheet name="Totals" sheetId="13" r:id="rId19"/>
    <sheet name="Wales 2012" sheetId="15" r:id="rId20"/>
    <sheet name="Wales 2013" sheetId="33" r:id="rId21"/>
    <sheet name="Wales 2014" sheetId="34" r:id="rId22"/>
    <sheet name="Ethnicity 2010" sheetId="29" r:id="rId23"/>
    <sheet name="Ethnicity 2013" sheetId="28" r:id="rId24"/>
  </sheets>
  <calcPr calcId="125725"/>
</workbook>
</file>

<file path=xl/calcChain.xml><?xml version="1.0" encoding="utf-8"?>
<calcChain xmlns="http://schemas.openxmlformats.org/spreadsheetml/2006/main">
  <c r="B45" i="34"/>
  <c r="E50"/>
  <c r="J48"/>
  <c r="J47"/>
  <c r="C47"/>
  <c r="J46"/>
  <c r="E46"/>
  <c r="D46"/>
  <c r="C46"/>
  <c r="L45"/>
  <c r="K45"/>
  <c r="I45"/>
  <c r="E45"/>
  <c r="C45"/>
  <c r="S36"/>
  <c r="I36"/>
  <c r="E36"/>
  <c r="E51" s="1"/>
  <c r="D36"/>
  <c r="C36"/>
  <c r="B36"/>
  <c r="L34"/>
  <c r="L50" s="1"/>
  <c r="K34"/>
  <c r="J34"/>
  <c r="I34"/>
  <c r="E34"/>
  <c r="S34" s="1"/>
  <c r="D34"/>
  <c r="C34"/>
  <c r="C50" s="1"/>
  <c r="B34"/>
  <c r="P34" s="1"/>
  <c r="S32"/>
  <c r="R32"/>
  <c r="Q32"/>
  <c r="P32"/>
  <c r="M32"/>
  <c r="M48" s="1"/>
  <c r="F32"/>
  <c r="S31"/>
  <c r="R31"/>
  <c r="Q31"/>
  <c r="P31"/>
  <c r="M31"/>
  <c r="F31"/>
  <c r="S30"/>
  <c r="S46" s="1"/>
  <c r="R30"/>
  <c r="Q30"/>
  <c r="P30"/>
  <c r="M30"/>
  <c r="M46" s="1"/>
  <c r="F30"/>
  <c r="S29"/>
  <c r="R29"/>
  <c r="R45" s="1"/>
  <c r="Q29"/>
  <c r="Q45" s="1"/>
  <c r="M29"/>
  <c r="M45" s="1"/>
  <c r="F29"/>
  <c r="L17"/>
  <c r="L16"/>
  <c r="K16"/>
  <c r="J16"/>
  <c r="I16"/>
  <c r="E16"/>
  <c r="D16"/>
  <c r="C16"/>
  <c r="B16"/>
  <c r="L14"/>
  <c r="K14"/>
  <c r="J14"/>
  <c r="I14"/>
  <c r="E14"/>
  <c r="S14" s="1"/>
  <c r="D14"/>
  <c r="R14" s="1"/>
  <c r="C14"/>
  <c r="Q14" s="1"/>
  <c r="B14"/>
  <c r="S12"/>
  <c r="R12"/>
  <c r="Q12"/>
  <c r="Q48" s="1"/>
  <c r="P12"/>
  <c r="T12" s="1"/>
  <c r="M12"/>
  <c r="F12"/>
  <c r="S11"/>
  <c r="S16" s="1"/>
  <c r="R11"/>
  <c r="Q11"/>
  <c r="Q16" s="1"/>
  <c r="P11"/>
  <c r="M11"/>
  <c r="F11"/>
  <c r="S10"/>
  <c r="R10"/>
  <c r="R46" s="1"/>
  <c r="Q10"/>
  <c r="P10"/>
  <c r="M10"/>
  <c r="M16" s="1"/>
  <c r="F10"/>
  <c r="F16" s="1"/>
  <c r="S9"/>
  <c r="R9"/>
  <c r="Q9"/>
  <c r="P9"/>
  <c r="T9" s="1"/>
  <c r="M9"/>
  <c r="G65" s="1"/>
  <c r="F9"/>
  <c r="G62" s="1"/>
  <c r="C50" i="33"/>
  <c r="J48"/>
  <c r="J47"/>
  <c r="C47"/>
  <c r="J46"/>
  <c r="E46"/>
  <c r="D46"/>
  <c r="C46"/>
  <c r="L45"/>
  <c r="K45"/>
  <c r="I45"/>
  <c r="E45"/>
  <c r="C45"/>
  <c r="B45"/>
  <c r="Q36"/>
  <c r="I36"/>
  <c r="I37" s="1"/>
  <c r="E36"/>
  <c r="D36"/>
  <c r="C36"/>
  <c r="C37" s="1"/>
  <c r="B36"/>
  <c r="L34"/>
  <c r="K34"/>
  <c r="J34"/>
  <c r="J50" s="1"/>
  <c r="I34"/>
  <c r="E34"/>
  <c r="D34"/>
  <c r="D50" s="1"/>
  <c r="C34"/>
  <c r="Q34" s="1"/>
  <c r="B34"/>
  <c r="B37" s="1"/>
  <c r="S32"/>
  <c r="R32"/>
  <c r="Q32"/>
  <c r="Q48" s="1"/>
  <c r="P32"/>
  <c r="T32" s="1"/>
  <c r="M32"/>
  <c r="F32"/>
  <c r="S31"/>
  <c r="R31"/>
  <c r="Q31"/>
  <c r="Q47" s="1"/>
  <c r="P31"/>
  <c r="T31" s="1"/>
  <c r="M31"/>
  <c r="F31"/>
  <c r="S30"/>
  <c r="S36" s="1"/>
  <c r="R30"/>
  <c r="R36" s="1"/>
  <c r="Q30"/>
  <c r="Q46" s="1"/>
  <c r="P30"/>
  <c r="T30" s="1"/>
  <c r="M30"/>
  <c r="F30"/>
  <c r="F36" s="1"/>
  <c r="S29"/>
  <c r="S45" s="1"/>
  <c r="R29"/>
  <c r="Q29"/>
  <c r="P29"/>
  <c r="P45" s="1"/>
  <c r="M29"/>
  <c r="M45" s="1"/>
  <c r="F29"/>
  <c r="F45" s="1"/>
  <c r="J17"/>
  <c r="S16"/>
  <c r="L16"/>
  <c r="K16"/>
  <c r="K17" s="1"/>
  <c r="J16"/>
  <c r="I16"/>
  <c r="E16"/>
  <c r="E17" s="1"/>
  <c r="D16"/>
  <c r="C16"/>
  <c r="B16"/>
  <c r="L14"/>
  <c r="K14"/>
  <c r="J14"/>
  <c r="I14"/>
  <c r="E14"/>
  <c r="S14" s="1"/>
  <c r="D14"/>
  <c r="D17" s="1"/>
  <c r="C14"/>
  <c r="B14"/>
  <c r="P14" s="1"/>
  <c r="S12"/>
  <c r="R12"/>
  <c r="Q12"/>
  <c r="P12"/>
  <c r="T12" s="1"/>
  <c r="M12"/>
  <c r="F12"/>
  <c r="S11"/>
  <c r="R11"/>
  <c r="R16" s="1"/>
  <c r="Q11"/>
  <c r="P11"/>
  <c r="T11" s="1"/>
  <c r="M11"/>
  <c r="F11"/>
  <c r="S10"/>
  <c r="S46" s="1"/>
  <c r="R10"/>
  <c r="Q10"/>
  <c r="Q16" s="1"/>
  <c r="P10"/>
  <c r="P16" s="1"/>
  <c r="M10"/>
  <c r="F10"/>
  <c r="S9"/>
  <c r="R9"/>
  <c r="R45" s="1"/>
  <c r="Q9"/>
  <c r="Q45" s="1"/>
  <c r="P9"/>
  <c r="T9" s="1"/>
  <c r="M9"/>
  <c r="F9"/>
  <c r="G62" s="1"/>
  <c r="R13" i="13"/>
  <c r="S13" s="1"/>
  <c r="R10"/>
  <c r="S10" s="1"/>
  <c r="R7"/>
  <c r="S7" s="1"/>
  <c r="R4"/>
  <c r="T4"/>
  <c r="T12"/>
  <c r="S12"/>
  <c r="T11"/>
  <c r="S11"/>
  <c r="T9"/>
  <c r="S9"/>
  <c r="T8"/>
  <c r="S8"/>
  <c r="T6"/>
  <c r="S6"/>
  <c r="T5"/>
  <c r="S5"/>
  <c r="S4"/>
  <c r="T3"/>
  <c r="S3"/>
  <c r="T2"/>
  <c r="S2"/>
  <c r="R3"/>
  <c r="R5"/>
  <c r="R6"/>
  <c r="R8"/>
  <c r="R9"/>
  <c r="R11"/>
  <c r="R12"/>
  <c r="R2"/>
  <c r="P35" i="32"/>
  <c r="P46" s="1"/>
  <c r="P36"/>
  <c r="P37"/>
  <c r="P38"/>
  <c r="P39"/>
  <c r="P40"/>
  <c r="P41"/>
  <c r="P42"/>
  <c r="G35"/>
  <c r="G46" s="1"/>
  <c r="G48" s="1"/>
  <c r="G36"/>
  <c r="G37"/>
  <c r="G38"/>
  <c r="G39"/>
  <c r="G40"/>
  <c r="G41"/>
  <c r="G62" s="1"/>
  <c r="G42"/>
  <c r="P34"/>
  <c r="P44" s="1"/>
  <c r="G34"/>
  <c r="H86" s="1"/>
  <c r="P35" i="31"/>
  <c r="P36"/>
  <c r="P46" s="1"/>
  <c r="P37"/>
  <c r="P38"/>
  <c r="P39"/>
  <c r="P40"/>
  <c r="P41"/>
  <c r="P42"/>
  <c r="P34"/>
  <c r="G42"/>
  <c r="G41"/>
  <c r="G40"/>
  <c r="G39"/>
  <c r="G38"/>
  <c r="G59" s="1"/>
  <c r="G37"/>
  <c r="G58" s="1"/>
  <c r="G36"/>
  <c r="G57" s="1"/>
  <c r="G35"/>
  <c r="G34"/>
  <c r="O44"/>
  <c r="X44" s="1"/>
  <c r="N44"/>
  <c r="W44" s="1"/>
  <c r="M44"/>
  <c r="L44"/>
  <c r="K44"/>
  <c r="J44"/>
  <c r="C44"/>
  <c r="D44"/>
  <c r="U44" s="1"/>
  <c r="E44"/>
  <c r="F44"/>
  <c r="G44"/>
  <c r="G45" s="1"/>
  <c r="B44"/>
  <c r="K44" i="32"/>
  <c r="L44"/>
  <c r="M44"/>
  <c r="N44"/>
  <c r="O44"/>
  <c r="J44"/>
  <c r="F44"/>
  <c r="E44"/>
  <c r="D44"/>
  <c r="C44"/>
  <c r="V44"/>
  <c r="B44"/>
  <c r="S44" s="1"/>
  <c r="H83"/>
  <c r="H82"/>
  <c r="H80"/>
  <c r="H79"/>
  <c r="G9"/>
  <c r="G55" s="1"/>
  <c r="G10"/>
  <c r="G21" s="1"/>
  <c r="G11"/>
  <c r="G12"/>
  <c r="G13"/>
  <c r="G59" s="1"/>
  <c r="G14"/>
  <c r="G15"/>
  <c r="G16"/>
  <c r="G17"/>
  <c r="G63" s="1"/>
  <c r="O63"/>
  <c r="F63"/>
  <c r="D63"/>
  <c r="C63"/>
  <c r="O62"/>
  <c r="F62"/>
  <c r="C62"/>
  <c r="O61"/>
  <c r="K61"/>
  <c r="F61"/>
  <c r="C61"/>
  <c r="O60"/>
  <c r="K60"/>
  <c r="F60"/>
  <c r="C60"/>
  <c r="O59"/>
  <c r="L59"/>
  <c r="K59"/>
  <c r="F59"/>
  <c r="D59"/>
  <c r="C59"/>
  <c r="G58"/>
  <c r="F58"/>
  <c r="D58"/>
  <c r="C58"/>
  <c r="O57"/>
  <c r="K57"/>
  <c r="F57"/>
  <c r="C57"/>
  <c r="O56"/>
  <c r="M56"/>
  <c r="L56"/>
  <c r="K56"/>
  <c r="F56"/>
  <c r="E56"/>
  <c r="D56"/>
  <c r="C56"/>
  <c r="O55"/>
  <c r="N55"/>
  <c r="M55"/>
  <c r="L55"/>
  <c r="K55"/>
  <c r="J55"/>
  <c r="F55"/>
  <c r="E55"/>
  <c r="D55"/>
  <c r="C55"/>
  <c r="B55"/>
  <c r="V46"/>
  <c r="O46"/>
  <c r="N46"/>
  <c r="M46"/>
  <c r="L46"/>
  <c r="K46"/>
  <c r="J46"/>
  <c r="F46"/>
  <c r="E46"/>
  <c r="D46"/>
  <c r="C46"/>
  <c r="B46"/>
  <c r="W44"/>
  <c r="U44"/>
  <c r="X42"/>
  <c r="W42"/>
  <c r="V42"/>
  <c r="U42"/>
  <c r="T42"/>
  <c r="S42"/>
  <c r="X41"/>
  <c r="W41"/>
  <c r="V41"/>
  <c r="U41"/>
  <c r="T41"/>
  <c r="S41"/>
  <c r="X40"/>
  <c r="W40"/>
  <c r="V40"/>
  <c r="U40"/>
  <c r="T40"/>
  <c r="S40"/>
  <c r="X39"/>
  <c r="W39"/>
  <c r="V39"/>
  <c r="U39"/>
  <c r="T39"/>
  <c r="S39"/>
  <c r="X38"/>
  <c r="W38"/>
  <c r="V38"/>
  <c r="U38"/>
  <c r="T38"/>
  <c r="S38"/>
  <c r="X37"/>
  <c r="W37"/>
  <c r="V37"/>
  <c r="U37"/>
  <c r="T37"/>
  <c r="S37"/>
  <c r="X36"/>
  <c r="W36"/>
  <c r="V36"/>
  <c r="U36"/>
  <c r="T36"/>
  <c r="S36"/>
  <c r="X35"/>
  <c r="W35"/>
  <c r="W46" s="1"/>
  <c r="V35"/>
  <c r="U35"/>
  <c r="T35"/>
  <c r="S35"/>
  <c r="S46" s="1"/>
  <c r="X34"/>
  <c r="W34"/>
  <c r="V34"/>
  <c r="U34"/>
  <c r="T34"/>
  <c r="S34"/>
  <c r="O21"/>
  <c r="N21"/>
  <c r="M21"/>
  <c r="L21"/>
  <c r="K21"/>
  <c r="J21"/>
  <c r="F21"/>
  <c r="E21"/>
  <c r="E66" s="1"/>
  <c r="D21"/>
  <c r="C21"/>
  <c r="B21"/>
  <c r="O19"/>
  <c r="N19"/>
  <c r="N65" s="1"/>
  <c r="M19"/>
  <c r="L19"/>
  <c r="K19"/>
  <c r="J19"/>
  <c r="F19"/>
  <c r="E19"/>
  <c r="D19"/>
  <c r="C19"/>
  <c r="C65" s="1"/>
  <c r="B19"/>
  <c r="X17"/>
  <c r="W17"/>
  <c r="V17"/>
  <c r="U17"/>
  <c r="T17"/>
  <c r="S17"/>
  <c r="P17"/>
  <c r="P63" s="1"/>
  <c r="X16"/>
  <c r="W16"/>
  <c r="V16"/>
  <c r="U16"/>
  <c r="T16"/>
  <c r="S16"/>
  <c r="P16"/>
  <c r="P62" s="1"/>
  <c r="X15"/>
  <c r="W15"/>
  <c r="V15"/>
  <c r="U15"/>
  <c r="T15"/>
  <c r="S15"/>
  <c r="P15"/>
  <c r="P61" s="1"/>
  <c r="X14"/>
  <c r="W14"/>
  <c r="V14"/>
  <c r="U14"/>
  <c r="T14"/>
  <c r="T60" s="1"/>
  <c r="S14"/>
  <c r="P14"/>
  <c r="X13"/>
  <c r="W13"/>
  <c r="V13"/>
  <c r="U13"/>
  <c r="T13"/>
  <c r="S13"/>
  <c r="P13"/>
  <c r="P59" s="1"/>
  <c r="X12"/>
  <c r="W12"/>
  <c r="V12"/>
  <c r="U12"/>
  <c r="T12"/>
  <c r="S12"/>
  <c r="P12"/>
  <c r="X11"/>
  <c r="W11"/>
  <c r="V11"/>
  <c r="U11"/>
  <c r="T11"/>
  <c r="S11"/>
  <c r="P11"/>
  <c r="P57" s="1"/>
  <c r="X10"/>
  <c r="W10"/>
  <c r="V10"/>
  <c r="V56" s="1"/>
  <c r="U10"/>
  <c r="U56" s="1"/>
  <c r="T10"/>
  <c r="S10"/>
  <c r="P10"/>
  <c r="X9"/>
  <c r="W9"/>
  <c r="V9"/>
  <c r="V55" s="1"/>
  <c r="U9"/>
  <c r="T9"/>
  <c r="S9"/>
  <c r="P9"/>
  <c r="Q9" i="13"/>
  <c r="Q7"/>
  <c r="Q6"/>
  <c r="Q5"/>
  <c r="Q4"/>
  <c r="Q3"/>
  <c r="Q2"/>
  <c r="H89" i="31"/>
  <c r="Q12" i="13" s="1"/>
  <c r="H86" i="31"/>
  <c r="H83"/>
  <c r="H82"/>
  <c r="H80"/>
  <c r="H79"/>
  <c r="X56" i="2"/>
  <c r="X57"/>
  <c r="X59"/>
  <c r="X62"/>
  <c r="X63"/>
  <c r="X56" i="12"/>
  <c r="X57"/>
  <c r="X59"/>
  <c r="X60"/>
  <c r="X61"/>
  <c r="X62"/>
  <c r="X63"/>
  <c r="T56" i="16"/>
  <c r="U56"/>
  <c r="V56"/>
  <c r="T57"/>
  <c r="T58"/>
  <c r="U58"/>
  <c r="T59"/>
  <c r="U59"/>
  <c r="V59"/>
  <c r="T60"/>
  <c r="T61"/>
  <c r="T63"/>
  <c r="X56"/>
  <c r="X57"/>
  <c r="X59"/>
  <c r="X60"/>
  <c r="X61"/>
  <c r="X62"/>
  <c r="X63"/>
  <c r="T56" i="31"/>
  <c r="U56"/>
  <c r="V56"/>
  <c r="X56"/>
  <c r="T57"/>
  <c r="X57"/>
  <c r="T58"/>
  <c r="U58"/>
  <c r="X58"/>
  <c r="T59"/>
  <c r="U59"/>
  <c r="V59"/>
  <c r="X59"/>
  <c r="T60"/>
  <c r="X60"/>
  <c r="T61"/>
  <c r="X61"/>
  <c r="T62"/>
  <c r="X62"/>
  <c r="T63"/>
  <c r="U63"/>
  <c r="X63"/>
  <c r="F56" i="2"/>
  <c r="F57" i="12"/>
  <c r="F59"/>
  <c r="F60"/>
  <c r="F62"/>
  <c r="F63"/>
  <c r="C56" i="16"/>
  <c r="D56"/>
  <c r="E56"/>
  <c r="C57"/>
  <c r="C58"/>
  <c r="D58"/>
  <c r="C59"/>
  <c r="D59"/>
  <c r="E59"/>
  <c r="C60"/>
  <c r="C61"/>
  <c r="C62"/>
  <c r="C63"/>
  <c r="F57"/>
  <c r="F59"/>
  <c r="F60"/>
  <c r="F62"/>
  <c r="F63"/>
  <c r="F63" i="31"/>
  <c r="D63"/>
  <c r="C63"/>
  <c r="F62"/>
  <c r="C62"/>
  <c r="F61"/>
  <c r="C61"/>
  <c r="F60"/>
  <c r="C60"/>
  <c r="F59"/>
  <c r="E59"/>
  <c r="D59"/>
  <c r="C59"/>
  <c r="F58"/>
  <c r="D58"/>
  <c r="C58"/>
  <c r="F57"/>
  <c r="C57"/>
  <c r="F56"/>
  <c r="E56"/>
  <c r="D56"/>
  <c r="C56"/>
  <c r="K56"/>
  <c r="L56"/>
  <c r="M56"/>
  <c r="O56"/>
  <c r="K57"/>
  <c r="O57"/>
  <c r="K59"/>
  <c r="L59"/>
  <c r="O59"/>
  <c r="K60"/>
  <c r="O60"/>
  <c r="K61"/>
  <c r="O61"/>
  <c r="O62"/>
  <c r="O63"/>
  <c r="G9"/>
  <c r="G55" s="1"/>
  <c r="G10"/>
  <c r="G11"/>
  <c r="G12"/>
  <c r="G13"/>
  <c r="G14"/>
  <c r="G15"/>
  <c r="G61" s="1"/>
  <c r="G16"/>
  <c r="G17"/>
  <c r="O55"/>
  <c r="N55"/>
  <c r="M55"/>
  <c r="L55"/>
  <c r="K55"/>
  <c r="J55"/>
  <c r="F55"/>
  <c r="E55"/>
  <c r="D55"/>
  <c r="C55"/>
  <c r="B55"/>
  <c r="O46"/>
  <c r="N46"/>
  <c r="M46"/>
  <c r="L46"/>
  <c r="K46"/>
  <c r="K66" s="1"/>
  <c r="J46"/>
  <c r="F46"/>
  <c r="E46"/>
  <c r="D46"/>
  <c r="C46"/>
  <c r="B46"/>
  <c r="F45"/>
  <c r="V44"/>
  <c r="X42"/>
  <c r="W42"/>
  <c r="V42"/>
  <c r="U42"/>
  <c r="T42"/>
  <c r="S42"/>
  <c r="X41"/>
  <c r="W41"/>
  <c r="V41"/>
  <c r="U41"/>
  <c r="T41"/>
  <c r="S41"/>
  <c r="X40"/>
  <c r="W40"/>
  <c r="V40"/>
  <c r="U40"/>
  <c r="T40"/>
  <c r="S40"/>
  <c r="X39"/>
  <c r="W39"/>
  <c r="V39"/>
  <c r="U39"/>
  <c r="T39"/>
  <c r="S39"/>
  <c r="X38"/>
  <c r="W38"/>
  <c r="V38"/>
  <c r="U38"/>
  <c r="T38"/>
  <c r="S38"/>
  <c r="X37"/>
  <c r="W37"/>
  <c r="V37"/>
  <c r="U37"/>
  <c r="T37"/>
  <c r="S37"/>
  <c r="X36"/>
  <c r="W36"/>
  <c r="V36"/>
  <c r="U36"/>
  <c r="T36"/>
  <c r="S36"/>
  <c r="X35"/>
  <c r="W35"/>
  <c r="V35"/>
  <c r="U35"/>
  <c r="T35"/>
  <c r="S35"/>
  <c r="X34"/>
  <c r="W34"/>
  <c r="V34"/>
  <c r="U34"/>
  <c r="T34"/>
  <c r="S34"/>
  <c r="O21"/>
  <c r="N21"/>
  <c r="M21"/>
  <c r="L21"/>
  <c r="K21"/>
  <c r="J21"/>
  <c r="F21"/>
  <c r="E21"/>
  <c r="D21"/>
  <c r="C21"/>
  <c r="B21"/>
  <c r="O19"/>
  <c r="N19"/>
  <c r="W19" s="1"/>
  <c r="M19"/>
  <c r="L19"/>
  <c r="L65" s="1"/>
  <c r="K19"/>
  <c r="J19"/>
  <c r="F19"/>
  <c r="E19"/>
  <c r="E65" s="1"/>
  <c r="D19"/>
  <c r="C19"/>
  <c r="B19"/>
  <c r="X17"/>
  <c r="W17"/>
  <c r="V17"/>
  <c r="U17"/>
  <c r="T17"/>
  <c r="S17"/>
  <c r="P17"/>
  <c r="X16"/>
  <c r="W16"/>
  <c r="V16"/>
  <c r="U16"/>
  <c r="T16"/>
  <c r="S16"/>
  <c r="P16"/>
  <c r="X15"/>
  <c r="W15"/>
  <c r="V15"/>
  <c r="U15"/>
  <c r="T15"/>
  <c r="S15"/>
  <c r="P15"/>
  <c r="X14"/>
  <c r="W14"/>
  <c r="V14"/>
  <c r="U14"/>
  <c r="T14"/>
  <c r="S14"/>
  <c r="P14"/>
  <c r="P60" s="1"/>
  <c r="X13"/>
  <c r="W13"/>
  <c r="V13"/>
  <c r="U13"/>
  <c r="T13"/>
  <c r="S13"/>
  <c r="P13"/>
  <c r="P59" s="1"/>
  <c r="X12"/>
  <c r="W12"/>
  <c r="V12"/>
  <c r="U12"/>
  <c r="T12"/>
  <c r="S12"/>
  <c r="P12"/>
  <c r="X11"/>
  <c r="W11"/>
  <c r="V11"/>
  <c r="U11"/>
  <c r="T11"/>
  <c r="S11"/>
  <c r="P11"/>
  <c r="X10"/>
  <c r="W10"/>
  <c r="V10"/>
  <c r="U10"/>
  <c r="T10"/>
  <c r="S10"/>
  <c r="P10"/>
  <c r="P56" s="1"/>
  <c r="X9"/>
  <c r="W9"/>
  <c r="V9"/>
  <c r="U9"/>
  <c r="T9"/>
  <c r="S9"/>
  <c r="P9"/>
  <c r="P29" i="16"/>
  <c r="L28"/>
  <c r="J29"/>
  <c r="J28"/>
  <c r="J27"/>
  <c r="P27"/>
  <c r="P28" s="1"/>
  <c r="AA11"/>
  <c r="AA12"/>
  <c r="AA13"/>
  <c r="AA14"/>
  <c r="AA15"/>
  <c r="AA16"/>
  <c r="AA17"/>
  <c r="AA10"/>
  <c r="L29"/>
  <c r="L27"/>
  <c r="H118" i="26"/>
  <c r="B18" i="13" s="1"/>
  <c r="H115" i="26"/>
  <c r="H116" s="1"/>
  <c r="H112"/>
  <c r="B12" i="13" s="1"/>
  <c r="H109" i="26"/>
  <c r="H110" s="1"/>
  <c r="H106"/>
  <c r="B6" i="13" s="1"/>
  <c r="H103" i="26"/>
  <c r="H104" s="1"/>
  <c r="H117"/>
  <c r="H114"/>
  <c r="H111"/>
  <c r="H108"/>
  <c r="H105"/>
  <c r="H102"/>
  <c r="H118" i="24"/>
  <c r="H115"/>
  <c r="C15" i="13" s="1"/>
  <c r="H112" i="24"/>
  <c r="C12" i="13" s="1"/>
  <c r="H109" i="24"/>
  <c r="C9" i="13" s="1"/>
  <c r="H106" i="24"/>
  <c r="C6" i="13" s="1"/>
  <c r="H103" i="24"/>
  <c r="C3" i="13" s="1"/>
  <c r="Y88" i="27"/>
  <c r="P88"/>
  <c r="L90" s="1"/>
  <c r="G88"/>
  <c r="G46"/>
  <c r="G48" s="1"/>
  <c r="P46"/>
  <c r="P47" s="1"/>
  <c r="Y46"/>
  <c r="Y21"/>
  <c r="P21"/>
  <c r="G21"/>
  <c r="G22" s="1"/>
  <c r="G88" i="26"/>
  <c r="C90" s="1"/>
  <c r="P88"/>
  <c r="K90" s="1"/>
  <c r="Y88"/>
  <c r="Y46"/>
  <c r="P46"/>
  <c r="G46"/>
  <c r="G48" s="1"/>
  <c r="Y21"/>
  <c r="G19"/>
  <c r="P19"/>
  <c r="Y19"/>
  <c r="P21"/>
  <c r="K23" s="1"/>
  <c r="G21"/>
  <c r="D23" s="1"/>
  <c r="O21" i="27"/>
  <c r="O66" s="1"/>
  <c r="L87" i="26"/>
  <c r="K87"/>
  <c r="K88"/>
  <c r="L88"/>
  <c r="K89"/>
  <c r="L89"/>
  <c r="L45"/>
  <c r="K45"/>
  <c r="K46"/>
  <c r="L46"/>
  <c r="K47"/>
  <c r="L47"/>
  <c r="K19" i="27"/>
  <c r="L19"/>
  <c r="M19"/>
  <c r="N19"/>
  <c r="O19"/>
  <c r="O65" s="1"/>
  <c r="J19"/>
  <c r="J65" s="1"/>
  <c r="C19" i="26"/>
  <c r="C65" s="1"/>
  <c r="D19"/>
  <c r="K19"/>
  <c r="L19"/>
  <c r="K21"/>
  <c r="L21"/>
  <c r="L22"/>
  <c r="D87"/>
  <c r="C87"/>
  <c r="C88"/>
  <c r="C89" s="1"/>
  <c r="D88"/>
  <c r="D89"/>
  <c r="D21"/>
  <c r="C21"/>
  <c r="L87" i="27"/>
  <c r="L88"/>
  <c r="K89"/>
  <c r="K88"/>
  <c r="K87"/>
  <c r="L47"/>
  <c r="L46"/>
  <c r="L45"/>
  <c r="K47"/>
  <c r="K46"/>
  <c r="K45"/>
  <c r="L21"/>
  <c r="K21"/>
  <c r="D89"/>
  <c r="D88"/>
  <c r="D87"/>
  <c r="C89"/>
  <c r="C88"/>
  <c r="C87"/>
  <c r="D19"/>
  <c r="D21"/>
  <c r="C21"/>
  <c r="C19"/>
  <c r="D45"/>
  <c r="D46"/>
  <c r="D47"/>
  <c r="C47"/>
  <c r="C46"/>
  <c r="C45"/>
  <c r="C47" i="26"/>
  <c r="D47"/>
  <c r="D46"/>
  <c r="C46"/>
  <c r="C45"/>
  <c r="D45"/>
  <c r="E3" i="13"/>
  <c r="F3"/>
  <c r="E4"/>
  <c r="F4"/>
  <c r="E5"/>
  <c r="F5"/>
  <c r="E6"/>
  <c r="F6"/>
  <c r="E7"/>
  <c r="F7"/>
  <c r="E8"/>
  <c r="F8"/>
  <c r="D9"/>
  <c r="E9"/>
  <c r="F9"/>
  <c r="E10"/>
  <c r="F10"/>
  <c r="E11"/>
  <c r="F11"/>
  <c r="D12"/>
  <c r="E12"/>
  <c r="F12"/>
  <c r="E13"/>
  <c r="F13"/>
  <c r="D14"/>
  <c r="E14"/>
  <c r="F14"/>
  <c r="D15"/>
  <c r="E15"/>
  <c r="F15"/>
  <c r="E16"/>
  <c r="F16"/>
  <c r="E17"/>
  <c r="F17"/>
  <c r="D18"/>
  <c r="E18"/>
  <c r="F18"/>
  <c r="E19"/>
  <c r="F19"/>
  <c r="E2"/>
  <c r="F2"/>
  <c r="G4"/>
  <c r="G5"/>
  <c r="G6"/>
  <c r="G7"/>
  <c r="G8"/>
  <c r="G9"/>
  <c r="G10"/>
  <c r="G11"/>
  <c r="G12"/>
  <c r="G13"/>
  <c r="G14"/>
  <c r="G15"/>
  <c r="G16"/>
  <c r="G17"/>
  <c r="G18"/>
  <c r="G19"/>
  <c r="H7"/>
  <c r="H6"/>
  <c r="H4"/>
  <c r="G3"/>
  <c r="G2"/>
  <c r="H5"/>
  <c r="H3"/>
  <c r="H2"/>
  <c r="C18"/>
  <c r="H118" i="23"/>
  <c r="H117"/>
  <c r="H119" s="1"/>
  <c r="D19" i="13" s="1"/>
  <c r="H115" i="23"/>
  <c r="H114"/>
  <c r="H112"/>
  <c r="H111"/>
  <c r="H113" s="1"/>
  <c r="D13" i="13" s="1"/>
  <c r="H109" i="23"/>
  <c r="H108"/>
  <c r="D8" i="13" s="1"/>
  <c r="H106" i="23"/>
  <c r="D6" i="13" s="1"/>
  <c r="H105" i="23"/>
  <c r="H107" s="1"/>
  <c r="D7" i="13" s="1"/>
  <c r="H103" i="23"/>
  <c r="H102"/>
  <c r="D2" i="13" s="1"/>
  <c r="H118" i="22"/>
  <c r="H117"/>
  <c r="H115"/>
  <c r="H114"/>
  <c r="H112"/>
  <c r="H111"/>
  <c r="H113" s="1"/>
  <c r="H109"/>
  <c r="H108"/>
  <c r="H110" s="1"/>
  <c r="H106"/>
  <c r="H105"/>
  <c r="H103"/>
  <c r="H102"/>
  <c r="H118" i="18"/>
  <c r="H117"/>
  <c r="H119" s="1"/>
  <c r="H115"/>
  <c r="H114"/>
  <c r="H116" s="1"/>
  <c r="H112"/>
  <c r="H111"/>
  <c r="H109"/>
  <c r="H108"/>
  <c r="H106"/>
  <c r="H105"/>
  <c r="H107" s="1"/>
  <c r="H103"/>
  <c r="H102"/>
  <c r="H104" s="1"/>
  <c r="H110" i="23"/>
  <c r="D10" i="13" s="1"/>
  <c r="H119" i="22"/>
  <c r="H116"/>
  <c r="H107"/>
  <c r="H104"/>
  <c r="H113" i="18"/>
  <c r="H110"/>
  <c r="H118" i="17"/>
  <c r="H117"/>
  <c r="H119" s="1"/>
  <c r="H115"/>
  <c r="H114"/>
  <c r="H106"/>
  <c r="H105"/>
  <c r="H107" s="1"/>
  <c r="H103"/>
  <c r="H85" i="9"/>
  <c r="H9" i="13" s="1"/>
  <c r="H84" i="9"/>
  <c r="H85" i="8"/>
  <c r="H86" s="1"/>
  <c r="J10" i="13" s="1"/>
  <c r="H84" i="8"/>
  <c r="H83" i="1"/>
  <c r="H102" i="17"/>
  <c r="H111"/>
  <c r="H108"/>
  <c r="H112"/>
  <c r="H109"/>
  <c r="H87" i="7"/>
  <c r="K12" i="13"/>
  <c r="H86" i="7"/>
  <c r="H35" i="10"/>
  <c r="H32"/>
  <c r="H31"/>
  <c r="H88" i="9"/>
  <c r="H12" i="13" s="1"/>
  <c r="H87" i="9"/>
  <c r="H11" i="13" s="1"/>
  <c r="H89" i="16"/>
  <c r="H86"/>
  <c r="H89" i="12"/>
  <c r="H88"/>
  <c r="H86"/>
  <c r="H85"/>
  <c r="H83"/>
  <c r="O6" i="13" s="1"/>
  <c r="H82" i="12"/>
  <c r="H80"/>
  <c r="H79"/>
  <c r="H88" i="2"/>
  <c r="H87"/>
  <c r="H85"/>
  <c r="H84"/>
  <c r="H82"/>
  <c r="H81"/>
  <c r="H79"/>
  <c r="H78"/>
  <c r="H87" i="1"/>
  <c r="H86"/>
  <c r="H84"/>
  <c r="H81"/>
  <c r="H80"/>
  <c r="H78"/>
  <c r="H77"/>
  <c r="H87" i="5"/>
  <c r="H86"/>
  <c r="H84"/>
  <c r="H83"/>
  <c r="H81"/>
  <c r="L6" i="13" s="1"/>
  <c r="H80" i="5"/>
  <c r="H78"/>
  <c r="H77"/>
  <c r="K11" i="13"/>
  <c r="H84" i="7"/>
  <c r="H83"/>
  <c r="H81"/>
  <c r="H80"/>
  <c r="H78"/>
  <c r="H77"/>
  <c r="H82" i="8"/>
  <c r="H81"/>
  <c r="H79"/>
  <c r="H78"/>
  <c r="H82" i="9"/>
  <c r="H81"/>
  <c r="H79"/>
  <c r="H78"/>
  <c r="H88" i="8"/>
  <c r="J12" i="13" s="1"/>
  <c r="H87" i="8"/>
  <c r="S56" i="26"/>
  <c r="U63"/>
  <c r="J55"/>
  <c r="K55"/>
  <c r="L55"/>
  <c r="K56"/>
  <c r="L56"/>
  <c r="K57"/>
  <c r="K60"/>
  <c r="J63"/>
  <c r="K63"/>
  <c r="L63"/>
  <c r="M60"/>
  <c r="M57"/>
  <c r="M56"/>
  <c r="B55"/>
  <c r="C55"/>
  <c r="D55"/>
  <c r="B56"/>
  <c r="C56"/>
  <c r="D56"/>
  <c r="B57"/>
  <c r="C57"/>
  <c r="D57"/>
  <c r="C60"/>
  <c r="B63"/>
  <c r="C63"/>
  <c r="D63"/>
  <c r="S56" i="27"/>
  <c r="S57"/>
  <c r="T57"/>
  <c r="V63"/>
  <c r="V60"/>
  <c r="V57"/>
  <c r="V56"/>
  <c r="J55"/>
  <c r="K55"/>
  <c r="L55"/>
  <c r="K56"/>
  <c r="L56"/>
  <c r="K57"/>
  <c r="K60"/>
  <c r="K63"/>
  <c r="M63"/>
  <c r="M60"/>
  <c r="M57"/>
  <c r="M56"/>
  <c r="M55"/>
  <c r="B55"/>
  <c r="C55"/>
  <c r="D55"/>
  <c r="F55"/>
  <c r="B56"/>
  <c r="C56"/>
  <c r="D56"/>
  <c r="F56"/>
  <c r="B57"/>
  <c r="C57"/>
  <c r="D57"/>
  <c r="F57"/>
  <c r="C58"/>
  <c r="D58"/>
  <c r="C60"/>
  <c r="F60"/>
  <c r="B63"/>
  <c r="C63"/>
  <c r="D63"/>
  <c r="F63"/>
  <c r="O55"/>
  <c r="O56"/>
  <c r="O57"/>
  <c r="O60"/>
  <c r="O63"/>
  <c r="F66"/>
  <c r="W88"/>
  <c r="N88"/>
  <c r="N46"/>
  <c r="W46"/>
  <c r="N88" i="26"/>
  <c r="N46"/>
  <c r="W19" i="24"/>
  <c r="W19" i="23"/>
  <c r="W19" i="22"/>
  <c r="W19" i="18"/>
  <c r="W19" i="17"/>
  <c r="W19" i="10"/>
  <c r="W19" i="9"/>
  <c r="W19" i="8"/>
  <c r="W19" i="7"/>
  <c r="W65" s="1"/>
  <c r="W19" i="5"/>
  <c r="W19" i="1"/>
  <c r="W19" i="16"/>
  <c r="W19" i="12"/>
  <c r="W19" i="2"/>
  <c r="W19" i="27"/>
  <c r="W17" i="26"/>
  <c r="W14"/>
  <c r="H83" i="17"/>
  <c r="T83"/>
  <c r="F19" i="27"/>
  <c r="F65" s="1"/>
  <c r="X17"/>
  <c r="X21" s="1"/>
  <c r="X14"/>
  <c r="X11"/>
  <c r="X10"/>
  <c r="X9"/>
  <c r="X44"/>
  <c r="X42"/>
  <c r="X39"/>
  <c r="X36"/>
  <c r="X35"/>
  <c r="X34"/>
  <c r="X86"/>
  <c r="X84"/>
  <c r="X81"/>
  <c r="X78"/>
  <c r="X77"/>
  <c r="X76"/>
  <c r="X86" i="26"/>
  <c r="X84"/>
  <c r="X81"/>
  <c r="X78"/>
  <c r="X77"/>
  <c r="X76"/>
  <c r="X44"/>
  <c r="X42"/>
  <c r="X39"/>
  <c r="X36"/>
  <c r="X35"/>
  <c r="X34"/>
  <c r="F87" i="27"/>
  <c r="F88"/>
  <c r="F89" s="1"/>
  <c r="F45"/>
  <c r="F47"/>
  <c r="F46"/>
  <c r="F21"/>
  <c r="F87" i="26"/>
  <c r="F88"/>
  <c r="X63"/>
  <c r="O55"/>
  <c r="O56"/>
  <c r="O57"/>
  <c r="O60"/>
  <c r="O63"/>
  <c r="F55"/>
  <c r="F56"/>
  <c r="F57"/>
  <c r="F60"/>
  <c r="F63"/>
  <c r="F45"/>
  <c r="F46"/>
  <c r="F47" s="1"/>
  <c r="F19"/>
  <c r="F65" s="1"/>
  <c r="F21"/>
  <c r="X10"/>
  <c r="X11"/>
  <c r="X14"/>
  <c r="X17"/>
  <c r="X9"/>
  <c r="O47" i="27"/>
  <c r="O46"/>
  <c r="O45"/>
  <c r="O89"/>
  <c r="O88"/>
  <c r="O87"/>
  <c r="O87" i="26"/>
  <c r="O88"/>
  <c r="O45"/>
  <c r="O46"/>
  <c r="O47" s="1"/>
  <c r="P10" i="27"/>
  <c r="P56" s="1"/>
  <c r="P11"/>
  <c r="P57" s="1"/>
  <c r="P12"/>
  <c r="P14"/>
  <c r="P60" s="1"/>
  <c r="P15"/>
  <c r="P63"/>
  <c r="P9"/>
  <c r="P55" s="1"/>
  <c r="G10"/>
  <c r="G56" s="1"/>
  <c r="G11"/>
  <c r="G57" s="1"/>
  <c r="G12"/>
  <c r="G58" s="1"/>
  <c r="G14"/>
  <c r="G60" s="1"/>
  <c r="G17"/>
  <c r="G63" s="1"/>
  <c r="G9"/>
  <c r="G55" s="1"/>
  <c r="P10" i="26"/>
  <c r="P56" s="1"/>
  <c r="P14"/>
  <c r="P60" s="1"/>
  <c r="P17"/>
  <c r="P63" s="1"/>
  <c r="P9"/>
  <c r="P55" s="1"/>
  <c r="G10"/>
  <c r="G56" s="1"/>
  <c r="G11"/>
  <c r="G57" s="1"/>
  <c r="G12"/>
  <c r="G58" s="1"/>
  <c r="G14"/>
  <c r="G60" s="1"/>
  <c r="G17"/>
  <c r="G63" s="1"/>
  <c r="G9"/>
  <c r="G55" s="1"/>
  <c r="P10" i="24"/>
  <c r="P56" s="1"/>
  <c r="P11"/>
  <c r="P57" s="1"/>
  <c r="P12"/>
  <c r="P13"/>
  <c r="P14"/>
  <c r="P60" s="1"/>
  <c r="P15"/>
  <c r="P16"/>
  <c r="P62" s="1"/>
  <c r="P17"/>
  <c r="P9"/>
  <c r="P55" s="1"/>
  <c r="G10"/>
  <c r="G11"/>
  <c r="G12"/>
  <c r="G13"/>
  <c r="G14"/>
  <c r="G60" s="1"/>
  <c r="G15"/>
  <c r="G16"/>
  <c r="G17"/>
  <c r="G9"/>
  <c r="M88" i="27"/>
  <c r="M89" s="1"/>
  <c r="J88"/>
  <c r="G89"/>
  <c r="E88"/>
  <c r="B88"/>
  <c r="B89" s="1"/>
  <c r="P87"/>
  <c r="M87"/>
  <c r="J87"/>
  <c r="G87"/>
  <c r="E87"/>
  <c r="B87"/>
  <c r="W86"/>
  <c r="V86"/>
  <c r="U86"/>
  <c r="T86"/>
  <c r="S86"/>
  <c r="Q86"/>
  <c r="H86"/>
  <c r="W84"/>
  <c r="V84"/>
  <c r="U84"/>
  <c r="T84"/>
  <c r="S84"/>
  <c r="Q84"/>
  <c r="H84"/>
  <c r="W81"/>
  <c r="V81"/>
  <c r="U81"/>
  <c r="T81"/>
  <c r="S81"/>
  <c r="Q81"/>
  <c r="H81"/>
  <c r="W79"/>
  <c r="V79"/>
  <c r="U79"/>
  <c r="T79"/>
  <c r="S79"/>
  <c r="Q79"/>
  <c r="H79"/>
  <c r="W78"/>
  <c r="V78"/>
  <c r="U78"/>
  <c r="T78"/>
  <c r="S78"/>
  <c r="Q78"/>
  <c r="H78"/>
  <c r="W77"/>
  <c r="V77"/>
  <c r="U77"/>
  <c r="T77"/>
  <c r="S77"/>
  <c r="Q77"/>
  <c r="H77"/>
  <c r="W76"/>
  <c r="V76"/>
  <c r="U76"/>
  <c r="T76"/>
  <c r="S76"/>
  <c r="Q76"/>
  <c r="H76"/>
  <c r="M46"/>
  <c r="J46"/>
  <c r="J47" s="1"/>
  <c r="E46"/>
  <c r="B46"/>
  <c r="P45"/>
  <c r="M45"/>
  <c r="J45"/>
  <c r="G45"/>
  <c r="E45"/>
  <c r="B45"/>
  <c r="W44"/>
  <c r="V44"/>
  <c r="U44"/>
  <c r="T44"/>
  <c r="S44"/>
  <c r="Q44"/>
  <c r="H44"/>
  <c r="V42"/>
  <c r="U42"/>
  <c r="T42"/>
  <c r="S42"/>
  <c r="Q42"/>
  <c r="H42"/>
  <c r="W39"/>
  <c r="V39"/>
  <c r="U39"/>
  <c r="U60" s="1"/>
  <c r="T39"/>
  <c r="S39"/>
  <c r="Q39"/>
  <c r="H39"/>
  <c r="W37"/>
  <c r="V37"/>
  <c r="U37"/>
  <c r="T37"/>
  <c r="S37"/>
  <c r="Q37"/>
  <c r="H37"/>
  <c r="W36"/>
  <c r="V36"/>
  <c r="U36"/>
  <c r="U57" s="1"/>
  <c r="T36"/>
  <c r="S36"/>
  <c r="Q36"/>
  <c r="H36"/>
  <c r="W35"/>
  <c r="V35"/>
  <c r="U35"/>
  <c r="U56" s="1"/>
  <c r="T35"/>
  <c r="T56" s="1"/>
  <c r="S35"/>
  <c r="Q35"/>
  <c r="H35"/>
  <c r="W34"/>
  <c r="V34"/>
  <c r="U34"/>
  <c r="U55" s="1"/>
  <c r="T34"/>
  <c r="T55" s="1"/>
  <c r="S34"/>
  <c r="S55" s="1"/>
  <c r="Q34"/>
  <c r="H34"/>
  <c r="N21"/>
  <c r="M21"/>
  <c r="J21"/>
  <c r="E21"/>
  <c r="B21"/>
  <c r="M65"/>
  <c r="L65"/>
  <c r="E19"/>
  <c r="V19" s="1"/>
  <c r="D65"/>
  <c r="C65"/>
  <c r="B19"/>
  <c r="W17"/>
  <c r="V17"/>
  <c r="U17"/>
  <c r="T17"/>
  <c r="S17"/>
  <c r="S63" s="1"/>
  <c r="W14"/>
  <c r="V14"/>
  <c r="U14"/>
  <c r="T14"/>
  <c r="S14"/>
  <c r="W12"/>
  <c r="V12"/>
  <c r="U12"/>
  <c r="T12"/>
  <c r="S12"/>
  <c r="W11"/>
  <c r="V11"/>
  <c r="U11"/>
  <c r="T11"/>
  <c r="S11"/>
  <c r="W10"/>
  <c r="V10"/>
  <c r="U10"/>
  <c r="T10"/>
  <c r="S10"/>
  <c r="W9"/>
  <c r="V9"/>
  <c r="U9"/>
  <c r="T9"/>
  <c r="S9"/>
  <c r="P89" i="26"/>
  <c r="M88"/>
  <c r="M89" s="1"/>
  <c r="J88"/>
  <c r="J89" s="1"/>
  <c r="G90"/>
  <c r="E88"/>
  <c r="B88"/>
  <c r="B89" s="1"/>
  <c r="P87"/>
  <c r="M87"/>
  <c r="J87"/>
  <c r="G87"/>
  <c r="E87"/>
  <c r="B87"/>
  <c r="W86"/>
  <c r="V86"/>
  <c r="U86"/>
  <c r="T86"/>
  <c r="S86"/>
  <c r="Q86"/>
  <c r="H86"/>
  <c r="W84"/>
  <c r="V84"/>
  <c r="U84"/>
  <c r="T84"/>
  <c r="S84"/>
  <c r="Q84"/>
  <c r="H84"/>
  <c r="W81"/>
  <c r="V81"/>
  <c r="U81"/>
  <c r="T81"/>
  <c r="S81"/>
  <c r="Q81"/>
  <c r="H81"/>
  <c r="W79"/>
  <c r="V79"/>
  <c r="U79"/>
  <c r="T79"/>
  <c r="S79"/>
  <c r="Q79"/>
  <c r="H79"/>
  <c r="W78"/>
  <c r="V78"/>
  <c r="U78"/>
  <c r="T78"/>
  <c r="S78"/>
  <c r="Q78"/>
  <c r="H78"/>
  <c r="W77"/>
  <c r="W88" s="1"/>
  <c r="V77"/>
  <c r="U77"/>
  <c r="T77"/>
  <c r="S77"/>
  <c r="Q77"/>
  <c r="H77"/>
  <c r="W76"/>
  <c r="V76"/>
  <c r="U76"/>
  <c r="T76"/>
  <c r="S76"/>
  <c r="Q76"/>
  <c r="H76"/>
  <c r="M46"/>
  <c r="J46"/>
  <c r="E46"/>
  <c r="B46"/>
  <c r="P45"/>
  <c r="M45"/>
  <c r="J45"/>
  <c r="G45"/>
  <c r="E45"/>
  <c r="B45"/>
  <c r="W44"/>
  <c r="V44"/>
  <c r="U44"/>
  <c r="T44"/>
  <c r="S44"/>
  <c r="Q44"/>
  <c r="H44"/>
  <c r="W42"/>
  <c r="V42"/>
  <c r="U42"/>
  <c r="T42"/>
  <c r="T63" s="1"/>
  <c r="S42"/>
  <c r="S63" s="1"/>
  <c r="Q42"/>
  <c r="H42"/>
  <c r="W39"/>
  <c r="W46" s="1"/>
  <c r="V39"/>
  <c r="V60" s="1"/>
  <c r="U39"/>
  <c r="U60" s="1"/>
  <c r="T39"/>
  <c r="S39"/>
  <c r="Q39"/>
  <c r="H39"/>
  <c r="W37"/>
  <c r="V37"/>
  <c r="U37"/>
  <c r="T37"/>
  <c r="S37"/>
  <c r="Q37"/>
  <c r="H37"/>
  <c r="W36"/>
  <c r="V36"/>
  <c r="V57" s="1"/>
  <c r="U36"/>
  <c r="U57" s="1"/>
  <c r="T36"/>
  <c r="T57" s="1"/>
  <c r="S36"/>
  <c r="S57" s="1"/>
  <c r="Q36"/>
  <c r="H36"/>
  <c r="W35"/>
  <c r="V35"/>
  <c r="V56" s="1"/>
  <c r="U35"/>
  <c r="U56" s="1"/>
  <c r="T35"/>
  <c r="T56" s="1"/>
  <c r="S35"/>
  <c r="Q35"/>
  <c r="H35"/>
  <c r="W34"/>
  <c r="V34"/>
  <c r="U34"/>
  <c r="U55" s="1"/>
  <c r="T34"/>
  <c r="T55" s="1"/>
  <c r="S34"/>
  <c r="S55" s="1"/>
  <c r="Q34"/>
  <c r="H34"/>
  <c r="O21"/>
  <c r="N21"/>
  <c r="M21"/>
  <c r="J21"/>
  <c r="E21"/>
  <c r="B21"/>
  <c r="O19"/>
  <c r="X19" s="1"/>
  <c r="N19"/>
  <c r="W19" s="1"/>
  <c r="M19"/>
  <c r="M65" s="1"/>
  <c r="L65"/>
  <c r="K65"/>
  <c r="J19"/>
  <c r="J65" s="1"/>
  <c r="E19"/>
  <c r="B19"/>
  <c r="S19" s="1"/>
  <c r="V17"/>
  <c r="U17"/>
  <c r="T17"/>
  <c r="S17"/>
  <c r="V14"/>
  <c r="U14"/>
  <c r="T14"/>
  <c r="S14"/>
  <c r="W12"/>
  <c r="V12"/>
  <c r="U12"/>
  <c r="T12"/>
  <c r="S12"/>
  <c r="W11"/>
  <c r="V11"/>
  <c r="U11"/>
  <c r="T11"/>
  <c r="S11"/>
  <c r="W10"/>
  <c r="V10"/>
  <c r="U10"/>
  <c r="T10"/>
  <c r="S10"/>
  <c r="W9"/>
  <c r="V9"/>
  <c r="U9"/>
  <c r="T9"/>
  <c r="S9"/>
  <c r="S88" i="24"/>
  <c r="S89" s="1"/>
  <c r="P88"/>
  <c r="P90" s="1"/>
  <c r="M88"/>
  <c r="M89" s="1"/>
  <c r="L88"/>
  <c r="L89" s="1"/>
  <c r="K88"/>
  <c r="J88"/>
  <c r="G88"/>
  <c r="G89" s="1"/>
  <c r="E88"/>
  <c r="E89" s="1"/>
  <c r="D88"/>
  <c r="C88"/>
  <c r="B88"/>
  <c r="B89" s="1"/>
  <c r="P87"/>
  <c r="M87"/>
  <c r="L87"/>
  <c r="K87"/>
  <c r="J87"/>
  <c r="G87"/>
  <c r="E87"/>
  <c r="D87"/>
  <c r="C87"/>
  <c r="B87"/>
  <c r="W86"/>
  <c r="V86"/>
  <c r="U86"/>
  <c r="T86"/>
  <c r="S86"/>
  <c r="Q86"/>
  <c r="H86"/>
  <c r="W84"/>
  <c r="V84"/>
  <c r="U84"/>
  <c r="T84"/>
  <c r="S84"/>
  <c r="Q84"/>
  <c r="H84"/>
  <c r="W83"/>
  <c r="V83"/>
  <c r="U83"/>
  <c r="T83"/>
  <c r="S83"/>
  <c r="Q83"/>
  <c r="H83"/>
  <c r="W82"/>
  <c r="V82"/>
  <c r="U82"/>
  <c r="T82"/>
  <c r="S82"/>
  <c r="Q82"/>
  <c r="H82"/>
  <c r="W81"/>
  <c r="V81"/>
  <c r="U81"/>
  <c r="T81"/>
  <c r="S81"/>
  <c r="Q81"/>
  <c r="H81"/>
  <c r="W80"/>
  <c r="V80"/>
  <c r="U80"/>
  <c r="T80"/>
  <c r="S80"/>
  <c r="Q80"/>
  <c r="H80"/>
  <c r="W79"/>
  <c r="V79"/>
  <c r="U79"/>
  <c r="T79"/>
  <c r="S79"/>
  <c r="Q79"/>
  <c r="H79"/>
  <c r="W78"/>
  <c r="V78"/>
  <c r="U78"/>
  <c r="T78"/>
  <c r="S78"/>
  <c r="Q78"/>
  <c r="H78"/>
  <c r="W77"/>
  <c r="V77"/>
  <c r="U77"/>
  <c r="U88" s="1"/>
  <c r="T77"/>
  <c r="T88" s="1"/>
  <c r="S77"/>
  <c r="Q77"/>
  <c r="H77"/>
  <c r="W76"/>
  <c r="V76"/>
  <c r="U76"/>
  <c r="T76"/>
  <c r="S76"/>
  <c r="Q76"/>
  <c r="H76"/>
  <c r="K63"/>
  <c r="K62"/>
  <c r="C62"/>
  <c r="K60"/>
  <c r="C60"/>
  <c r="M59"/>
  <c r="L59"/>
  <c r="K59"/>
  <c r="E59"/>
  <c r="D59"/>
  <c r="C59"/>
  <c r="D58"/>
  <c r="C58"/>
  <c r="M57"/>
  <c r="K57"/>
  <c r="C57"/>
  <c r="M56"/>
  <c r="L56"/>
  <c r="K56"/>
  <c r="E56"/>
  <c r="D56"/>
  <c r="C56"/>
  <c r="M55"/>
  <c r="L55"/>
  <c r="K55"/>
  <c r="J55"/>
  <c r="E55"/>
  <c r="D55"/>
  <c r="C55"/>
  <c r="B55"/>
  <c r="E48"/>
  <c r="K47"/>
  <c r="P46"/>
  <c r="P47" s="1"/>
  <c r="M46"/>
  <c r="M66" s="1"/>
  <c r="L46"/>
  <c r="L47" s="1"/>
  <c r="K46"/>
  <c r="J46"/>
  <c r="J48" s="1"/>
  <c r="G46"/>
  <c r="G48" s="1"/>
  <c r="E46"/>
  <c r="D46"/>
  <c r="D66" s="1"/>
  <c r="C46"/>
  <c r="C47" s="1"/>
  <c r="B46"/>
  <c r="B48" s="1"/>
  <c r="P45"/>
  <c r="M45"/>
  <c r="L45"/>
  <c r="K45"/>
  <c r="J45"/>
  <c r="G45"/>
  <c r="E45"/>
  <c r="D45"/>
  <c r="C45"/>
  <c r="B45"/>
  <c r="W44"/>
  <c r="V44"/>
  <c r="U44"/>
  <c r="T44"/>
  <c r="S44"/>
  <c r="Q44"/>
  <c r="H44"/>
  <c r="W42"/>
  <c r="V42"/>
  <c r="U42"/>
  <c r="T42"/>
  <c r="S42"/>
  <c r="Q42"/>
  <c r="H42"/>
  <c r="W41"/>
  <c r="V41"/>
  <c r="U41"/>
  <c r="T41"/>
  <c r="S41"/>
  <c r="Q41"/>
  <c r="H41"/>
  <c r="W40"/>
  <c r="V40"/>
  <c r="U40"/>
  <c r="T40"/>
  <c r="S40"/>
  <c r="Q40"/>
  <c r="H40"/>
  <c r="W39"/>
  <c r="V39"/>
  <c r="U39"/>
  <c r="T39"/>
  <c r="S39"/>
  <c r="Q39"/>
  <c r="H39"/>
  <c r="W38"/>
  <c r="V38"/>
  <c r="U38"/>
  <c r="T38"/>
  <c r="S38"/>
  <c r="Q38"/>
  <c r="H38"/>
  <c r="W37"/>
  <c r="V37"/>
  <c r="U37"/>
  <c r="T37"/>
  <c r="S37"/>
  <c r="Q37"/>
  <c r="H37"/>
  <c r="W36"/>
  <c r="V36"/>
  <c r="U36"/>
  <c r="T36"/>
  <c r="S36"/>
  <c r="Q36"/>
  <c r="H36"/>
  <c r="W35"/>
  <c r="V35"/>
  <c r="V46" s="1"/>
  <c r="U35"/>
  <c r="T35"/>
  <c r="T46" s="1"/>
  <c r="S35"/>
  <c r="S46" s="1"/>
  <c r="Q35"/>
  <c r="H35"/>
  <c r="W34"/>
  <c r="V34"/>
  <c r="U34"/>
  <c r="T34"/>
  <c r="S34"/>
  <c r="S55" s="1"/>
  <c r="Q34"/>
  <c r="H34"/>
  <c r="N21"/>
  <c r="M21"/>
  <c r="L21"/>
  <c r="L22" s="1"/>
  <c r="K21"/>
  <c r="K66" s="1"/>
  <c r="J21"/>
  <c r="E21"/>
  <c r="E22" s="1"/>
  <c r="D21"/>
  <c r="D22" s="1"/>
  <c r="C21"/>
  <c r="B21"/>
  <c r="N19"/>
  <c r="M19"/>
  <c r="M65" s="1"/>
  <c r="L19"/>
  <c r="K19"/>
  <c r="K65" s="1"/>
  <c r="J19"/>
  <c r="J65" s="1"/>
  <c r="E19"/>
  <c r="E65" s="1"/>
  <c r="D19"/>
  <c r="D65" s="1"/>
  <c r="C19"/>
  <c r="C65" s="1"/>
  <c r="B19"/>
  <c r="S19" s="1"/>
  <c r="W17"/>
  <c r="V17"/>
  <c r="U17"/>
  <c r="T17"/>
  <c r="S17"/>
  <c r="P63"/>
  <c r="W16"/>
  <c r="V16"/>
  <c r="U16"/>
  <c r="T16"/>
  <c r="S16"/>
  <c r="G62"/>
  <c r="W15"/>
  <c r="V15"/>
  <c r="U15"/>
  <c r="T15"/>
  <c r="S15"/>
  <c r="W14"/>
  <c r="V14"/>
  <c r="U14"/>
  <c r="T14"/>
  <c r="S14"/>
  <c r="W13"/>
  <c r="V13"/>
  <c r="V59" s="1"/>
  <c r="U13"/>
  <c r="T13"/>
  <c r="S13"/>
  <c r="P59"/>
  <c r="G59"/>
  <c r="W12"/>
  <c r="V12"/>
  <c r="U12"/>
  <c r="T12"/>
  <c r="S12"/>
  <c r="G58"/>
  <c r="W11"/>
  <c r="V11"/>
  <c r="U11"/>
  <c r="T11"/>
  <c r="S11"/>
  <c r="G57"/>
  <c r="W10"/>
  <c r="V10"/>
  <c r="V21" s="1"/>
  <c r="U10"/>
  <c r="T10"/>
  <c r="S10"/>
  <c r="G56"/>
  <c r="W9"/>
  <c r="V9"/>
  <c r="U9"/>
  <c r="T9"/>
  <c r="S9"/>
  <c r="G55"/>
  <c r="L89" i="23"/>
  <c r="E89"/>
  <c r="C89"/>
  <c r="P88"/>
  <c r="P90" s="1"/>
  <c r="M88"/>
  <c r="M89" s="1"/>
  <c r="L88"/>
  <c r="L90" s="1"/>
  <c r="K88"/>
  <c r="J88"/>
  <c r="J90" s="1"/>
  <c r="G88"/>
  <c r="G89" s="1"/>
  <c r="E88"/>
  <c r="E90" s="1"/>
  <c r="D88"/>
  <c r="D90" s="1"/>
  <c r="C88"/>
  <c r="C90" s="1"/>
  <c r="B88"/>
  <c r="B89" s="1"/>
  <c r="P87"/>
  <c r="M87"/>
  <c r="L87"/>
  <c r="K87"/>
  <c r="J87"/>
  <c r="G87"/>
  <c r="E87"/>
  <c r="D87"/>
  <c r="C87"/>
  <c r="B87"/>
  <c r="W86"/>
  <c r="V86"/>
  <c r="U86"/>
  <c r="T86"/>
  <c r="S86"/>
  <c r="Q86"/>
  <c r="H86"/>
  <c r="W84"/>
  <c r="V84"/>
  <c r="U84"/>
  <c r="T84"/>
  <c r="S84"/>
  <c r="Q84"/>
  <c r="H84"/>
  <c r="W83"/>
  <c r="V83"/>
  <c r="U83"/>
  <c r="T83"/>
  <c r="S83"/>
  <c r="Q83"/>
  <c r="H83"/>
  <c r="W82"/>
  <c r="V82"/>
  <c r="U82"/>
  <c r="T82"/>
  <c r="S82"/>
  <c r="Q82"/>
  <c r="H82"/>
  <c r="W81"/>
  <c r="V81"/>
  <c r="U81"/>
  <c r="T81"/>
  <c r="S81"/>
  <c r="Q81"/>
  <c r="H81"/>
  <c r="W80"/>
  <c r="V80"/>
  <c r="U80"/>
  <c r="T80"/>
  <c r="S80"/>
  <c r="Q80"/>
  <c r="H80"/>
  <c r="W79"/>
  <c r="V79"/>
  <c r="U79"/>
  <c r="T79"/>
  <c r="S79"/>
  <c r="Q79"/>
  <c r="H79"/>
  <c r="W78"/>
  <c r="V78"/>
  <c r="U78"/>
  <c r="T78"/>
  <c r="S78"/>
  <c r="Q78"/>
  <c r="H78"/>
  <c r="W77"/>
  <c r="V77"/>
  <c r="V88" s="1"/>
  <c r="U77"/>
  <c r="U88" s="1"/>
  <c r="T77"/>
  <c r="T88" s="1"/>
  <c r="S77"/>
  <c r="S88" s="1"/>
  <c r="Q77"/>
  <c r="H77"/>
  <c r="W76"/>
  <c r="V76"/>
  <c r="U76"/>
  <c r="T76"/>
  <c r="S76"/>
  <c r="Q76"/>
  <c r="H76"/>
  <c r="K63"/>
  <c r="C63"/>
  <c r="K62"/>
  <c r="C62"/>
  <c r="C61"/>
  <c r="K60"/>
  <c r="C60"/>
  <c r="M59"/>
  <c r="L59"/>
  <c r="K59"/>
  <c r="E59"/>
  <c r="D59"/>
  <c r="C59"/>
  <c r="D58"/>
  <c r="C58"/>
  <c r="M57"/>
  <c r="K57"/>
  <c r="C57"/>
  <c r="M56"/>
  <c r="L56"/>
  <c r="K56"/>
  <c r="E56"/>
  <c r="D56"/>
  <c r="C56"/>
  <c r="M55"/>
  <c r="L55"/>
  <c r="K55"/>
  <c r="J55"/>
  <c r="E55"/>
  <c r="D55"/>
  <c r="C55"/>
  <c r="B55"/>
  <c r="K47"/>
  <c r="G47"/>
  <c r="P46"/>
  <c r="L48" s="1"/>
  <c r="M46"/>
  <c r="M47" s="1"/>
  <c r="L46"/>
  <c r="L47" s="1"/>
  <c r="K46"/>
  <c r="J46"/>
  <c r="J48" s="1"/>
  <c r="G46"/>
  <c r="G48" s="1"/>
  <c r="E46"/>
  <c r="E66" s="1"/>
  <c r="D46"/>
  <c r="D48" s="1"/>
  <c r="C46"/>
  <c r="B46"/>
  <c r="B48" s="1"/>
  <c r="P45"/>
  <c r="M45"/>
  <c r="L45"/>
  <c r="K45"/>
  <c r="J45"/>
  <c r="G45"/>
  <c r="E45"/>
  <c r="D45"/>
  <c r="C45"/>
  <c r="B45"/>
  <c r="W44"/>
  <c r="V44"/>
  <c r="U44"/>
  <c r="T44"/>
  <c r="S44"/>
  <c r="Q44"/>
  <c r="H44"/>
  <c r="W42"/>
  <c r="V42"/>
  <c r="U42"/>
  <c r="T42"/>
  <c r="S42"/>
  <c r="Q42"/>
  <c r="H42"/>
  <c r="W41"/>
  <c r="V41"/>
  <c r="U41"/>
  <c r="T41"/>
  <c r="S41"/>
  <c r="Q41"/>
  <c r="H41"/>
  <c r="W40"/>
  <c r="V40"/>
  <c r="U40"/>
  <c r="T40"/>
  <c r="S40"/>
  <c r="Q40"/>
  <c r="H40"/>
  <c r="W39"/>
  <c r="V39"/>
  <c r="U39"/>
  <c r="T39"/>
  <c r="S39"/>
  <c r="Q39"/>
  <c r="H39"/>
  <c r="W38"/>
  <c r="V38"/>
  <c r="U38"/>
  <c r="T38"/>
  <c r="S38"/>
  <c r="Q38"/>
  <c r="H38"/>
  <c r="W37"/>
  <c r="V37"/>
  <c r="U37"/>
  <c r="T37"/>
  <c r="S37"/>
  <c r="Q37"/>
  <c r="H37"/>
  <c r="W36"/>
  <c r="V36"/>
  <c r="U36"/>
  <c r="T36"/>
  <c r="S36"/>
  <c r="Q36"/>
  <c r="H36"/>
  <c r="W35"/>
  <c r="V35"/>
  <c r="V46" s="1"/>
  <c r="U35"/>
  <c r="T35"/>
  <c r="S35"/>
  <c r="Q35"/>
  <c r="H35"/>
  <c r="W34"/>
  <c r="V34"/>
  <c r="U34"/>
  <c r="T34"/>
  <c r="S34"/>
  <c r="Q34"/>
  <c r="H34"/>
  <c r="M21"/>
  <c r="L21"/>
  <c r="L22" s="1"/>
  <c r="K21"/>
  <c r="J21"/>
  <c r="E21"/>
  <c r="D21"/>
  <c r="C21"/>
  <c r="B21"/>
  <c r="N19"/>
  <c r="M19"/>
  <c r="L19"/>
  <c r="L65" s="1"/>
  <c r="K19"/>
  <c r="K65" s="1"/>
  <c r="J19"/>
  <c r="J65" s="1"/>
  <c r="E19"/>
  <c r="E65" s="1"/>
  <c r="D19"/>
  <c r="D65" s="1"/>
  <c r="C19"/>
  <c r="C65" s="1"/>
  <c r="B19"/>
  <c r="W17"/>
  <c r="V17"/>
  <c r="U17"/>
  <c r="T17"/>
  <c r="S17"/>
  <c r="P17"/>
  <c r="P63" s="1"/>
  <c r="G17"/>
  <c r="G63" s="1"/>
  <c r="W16"/>
  <c r="V16"/>
  <c r="U16"/>
  <c r="T16"/>
  <c r="S16"/>
  <c r="P16"/>
  <c r="P62" s="1"/>
  <c r="G16"/>
  <c r="G62" s="1"/>
  <c r="W15"/>
  <c r="V15"/>
  <c r="U15"/>
  <c r="T15"/>
  <c r="S15"/>
  <c r="P15"/>
  <c r="G15"/>
  <c r="G61" s="1"/>
  <c r="W14"/>
  <c r="V14"/>
  <c r="U14"/>
  <c r="T14"/>
  <c r="S14"/>
  <c r="P14"/>
  <c r="P60" s="1"/>
  <c r="G14"/>
  <c r="G60" s="1"/>
  <c r="W13"/>
  <c r="V13"/>
  <c r="U13"/>
  <c r="T13"/>
  <c r="S13"/>
  <c r="P13"/>
  <c r="P59" s="1"/>
  <c r="G13"/>
  <c r="G59" s="1"/>
  <c r="W12"/>
  <c r="V12"/>
  <c r="U12"/>
  <c r="T12"/>
  <c r="S12"/>
  <c r="P12"/>
  <c r="G12"/>
  <c r="G58" s="1"/>
  <c r="W11"/>
  <c r="V11"/>
  <c r="U11"/>
  <c r="T11"/>
  <c r="S11"/>
  <c r="P11"/>
  <c r="G11"/>
  <c r="G57" s="1"/>
  <c r="W10"/>
  <c r="W21" s="1"/>
  <c r="V10"/>
  <c r="V21" s="1"/>
  <c r="U10"/>
  <c r="U21" s="1"/>
  <c r="T10"/>
  <c r="S10"/>
  <c r="S21" s="1"/>
  <c r="P10"/>
  <c r="P56" s="1"/>
  <c r="G10"/>
  <c r="G56" s="1"/>
  <c r="W9"/>
  <c r="V9"/>
  <c r="U9"/>
  <c r="T9"/>
  <c r="S9"/>
  <c r="P9"/>
  <c r="P55" s="1"/>
  <c r="G9"/>
  <c r="G55" s="1"/>
  <c r="T44" i="18"/>
  <c r="U44"/>
  <c r="V44"/>
  <c r="S44"/>
  <c r="T44" i="22"/>
  <c r="U44"/>
  <c r="Y44" s="1"/>
  <c r="Z44" s="1"/>
  <c r="V44"/>
  <c r="S44"/>
  <c r="S65"/>
  <c r="C65"/>
  <c r="D65"/>
  <c r="E65"/>
  <c r="B65"/>
  <c r="C47"/>
  <c r="D47"/>
  <c r="E47"/>
  <c r="B47"/>
  <c r="C65" i="18"/>
  <c r="D65"/>
  <c r="E65"/>
  <c r="B65"/>
  <c r="D47"/>
  <c r="B47"/>
  <c r="P90" i="22"/>
  <c r="K90"/>
  <c r="J90"/>
  <c r="P89"/>
  <c r="K89"/>
  <c r="J89"/>
  <c r="D89"/>
  <c r="C89"/>
  <c r="U88"/>
  <c r="P88"/>
  <c r="M88"/>
  <c r="M89" s="1"/>
  <c r="L88"/>
  <c r="L90" s="1"/>
  <c r="K88"/>
  <c r="J88"/>
  <c r="G88"/>
  <c r="C90" s="1"/>
  <c r="E88"/>
  <c r="E90" s="1"/>
  <c r="D88"/>
  <c r="C88"/>
  <c r="B88"/>
  <c r="B90" s="1"/>
  <c r="P87"/>
  <c r="M87"/>
  <c r="L87"/>
  <c r="K87"/>
  <c r="J87"/>
  <c r="G87"/>
  <c r="E87"/>
  <c r="D87"/>
  <c r="C87"/>
  <c r="B87"/>
  <c r="W86"/>
  <c r="V86"/>
  <c r="U86"/>
  <c r="T86"/>
  <c r="S86"/>
  <c r="Q86"/>
  <c r="H86"/>
  <c r="W84"/>
  <c r="V84"/>
  <c r="U84"/>
  <c r="T84"/>
  <c r="S84"/>
  <c r="Y84" s="1"/>
  <c r="Q84"/>
  <c r="H84"/>
  <c r="W83"/>
  <c r="V83"/>
  <c r="U83"/>
  <c r="T83"/>
  <c r="S83"/>
  <c r="Q83"/>
  <c r="H83"/>
  <c r="W82"/>
  <c r="V82"/>
  <c r="U82"/>
  <c r="T82"/>
  <c r="S82"/>
  <c r="Y82" s="1"/>
  <c r="Q82"/>
  <c r="H82"/>
  <c r="W81"/>
  <c r="V81"/>
  <c r="U81"/>
  <c r="T81"/>
  <c r="S81"/>
  <c r="Q81"/>
  <c r="H81"/>
  <c r="W80"/>
  <c r="V80"/>
  <c r="U80"/>
  <c r="T80"/>
  <c r="S80"/>
  <c r="Y80" s="1"/>
  <c r="Q80"/>
  <c r="H80"/>
  <c r="W79"/>
  <c r="V79"/>
  <c r="U79"/>
  <c r="T79"/>
  <c r="S79"/>
  <c r="Q79"/>
  <c r="H79"/>
  <c r="W78"/>
  <c r="V78"/>
  <c r="U78"/>
  <c r="T78"/>
  <c r="T88" s="1"/>
  <c r="S78"/>
  <c r="Y78" s="1"/>
  <c r="Q78"/>
  <c r="H78"/>
  <c r="W77"/>
  <c r="V77"/>
  <c r="V88" s="1"/>
  <c r="U77"/>
  <c r="T77"/>
  <c r="S77"/>
  <c r="S88" s="1"/>
  <c r="Q77"/>
  <c r="H77"/>
  <c r="W76"/>
  <c r="V76"/>
  <c r="U76"/>
  <c r="T76"/>
  <c r="S76"/>
  <c r="Y76" s="1"/>
  <c r="Q76"/>
  <c r="H76"/>
  <c r="M66"/>
  <c r="T63"/>
  <c r="K63"/>
  <c r="C63"/>
  <c r="K62"/>
  <c r="G62"/>
  <c r="C62"/>
  <c r="K61"/>
  <c r="C61"/>
  <c r="K60"/>
  <c r="G60"/>
  <c r="C60"/>
  <c r="U59"/>
  <c r="T59"/>
  <c r="M59"/>
  <c r="L59"/>
  <c r="K59"/>
  <c r="E59"/>
  <c r="D59"/>
  <c r="C59"/>
  <c r="T58"/>
  <c r="G58"/>
  <c r="D58"/>
  <c r="C58"/>
  <c r="M57"/>
  <c r="K57"/>
  <c r="C57"/>
  <c r="M56"/>
  <c r="L56"/>
  <c r="K56"/>
  <c r="G56"/>
  <c r="E56"/>
  <c r="D56"/>
  <c r="C56"/>
  <c r="M55"/>
  <c r="L55"/>
  <c r="K55"/>
  <c r="J55"/>
  <c r="E55"/>
  <c r="D55"/>
  <c r="C55"/>
  <c r="B55"/>
  <c r="P48"/>
  <c r="M48"/>
  <c r="J48"/>
  <c r="G48"/>
  <c r="C48"/>
  <c r="B48"/>
  <c r="M47"/>
  <c r="G47"/>
  <c r="T46"/>
  <c r="P46"/>
  <c r="P47" s="1"/>
  <c r="M46"/>
  <c r="L46"/>
  <c r="L47" s="1"/>
  <c r="K46"/>
  <c r="K66" s="1"/>
  <c r="J46"/>
  <c r="J47" s="1"/>
  <c r="G46"/>
  <c r="E46"/>
  <c r="E48" s="1"/>
  <c r="D46"/>
  <c r="D48" s="1"/>
  <c r="C46"/>
  <c r="C66" s="1"/>
  <c r="B46"/>
  <c r="P45"/>
  <c r="M45"/>
  <c r="L45"/>
  <c r="K45"/>
  <c r="J45"/>
  <c r="G45"/>
  <c r="E45"/>
  <c r="D45"/>
  <c r="C45"/>
  <c r="B45"/>
  <c r="W44"/>
  <c r="T65"/>
  <c r="Q44"/>
  <c r="H44"/>
  <c r="W42"/>
  <c r="V42"/>
  <c r="U42"/>
  <c r="T42"/>
  <c r="S42"/>
  <c r="Y42" s="1"/>
  <c r="Q42"/>
  <c r="H42"/>
  <c r="W41"/>
  <c r="V41"/>
  <c r="U41"/>
  <c r="T41"/>
  <c r="S41"/>
  <c r="Q41"/>
  <c r="H41"/>
  <c r="W40"/>
  <c r="V40"/>
  <c r="U40"/>
  <c r="T40"/>
  <c r="T61" s="1"/>
  <c r="S40"/>
  <c r="Y40" s="1"/>
  <c r="Q40"/>
  <c r="H40"/>
  <c r="W39"/>
  <c r="V39"/>
  <c r="U39"/>
  <c r="T39"/>
  <c r="T60" s="1"/>
  <c r="S39"/>
  <c r="Q39"/>
  <c r="H39"/>
  <c r="W38"/>
  <c r="V38"/>
  <c r="V59" s="1"/>
  <c r="U38"/>
  <c r="T38"/>
  <c r="S38"/>
  <c r="Y38" s="1"/>
  <c r="Q38"/>
  <c r="H38"/>
  <c r="W37"/>
  <c r="V37"/>
  <c r="U37"/>
  <c r="U58" s="1"/>
  <c r="T37"/>
  <c r="S37"/>
  <c r="Q37"/>
  <c r="H37"/>
  <c r="W36"/>
  <c r="V36"/>
  <c r="V57" s="1"/>
  <c r="U36"/>
  <c r="T36"/>
  <c r="T57" s="1"/>
  <c r="S36"/>
  <c r="Y36" s="1"/>
  <c r="Q36"/>
  <c r="H36"/>
  <c r="W35"/>
  <c r="V35"/>
  <c r="V46" s="1"/>
  <c r="U35"/>
  <c r="U46" s="1"/>
  <c r="T35"/>
  <c r="T56" s="1"/>
  <c r="S35"/>
  <c r="Q35"/>
  <c r="H35"/>
  <c r="W34"/>
  <c r="V34"/>
  <c r="V55" s="1"/>
  <c r="U34"/>
  <c r="U55" s="1"/>
  <c r="T34"/>
  <c r="T55" s="1"/>
  <c r="S34"/>
  <c r="Y34" s="1"/>
  <c r="Q34"/>
  <c r="H34"/>
  <c r="M22"/>
  <c r="B22"/>
  <c r="N21"/>
  <c r="M21"/>
  <c r="L21"/>
  <c r="K21"/>
  <c r="J21"/>
  <c r="J22" s="1"/>
  <c r="E21"/>
  <c r="E23" s="1"/>
  <c r="D21"/>
  <c r="C21"/>
  <c r="C22" s="1"/>
  <c r="B21"/>
  <c r="N19"/>
  <c r="M19"/>
  <c r="M65" s="1"/>
  <c r="L19"/>
  <c r="L65" s="1"/>
  <c r="K19"/>
  <c r="T19" s="1"/>
  <c r="J19"/>
  <c r="E19"/>
  <c r="D19"/>
  <c r="U19" s="1"/>
  <c r="C19"/>
  <c r="B19"/>
  <c r="G19" s="1"/>
  <c r="W17"/>
  <c r="V17"/>
  <c r="Y17" s="1"/>
  <c r="U17"/>
  <c r="T17"/>
  <c r="S17"/>
  <c r="P17"/>
  <c r="P63" s="1"/>
  <c r="G17"/>
  <c r="G63" s="1"/>
  <c r="W16"/>
  <c r="V16"/>
  <c r="U16"/>
  <c r="T16"/>
  <c r="S16"/>
  <c r="P16"/>
  <c r="P62" s="1"/>
  <c r="G16"/>
  <c r="H16" s="1"/>
  <c r="W15"/>
  <c r="V15"/>
  <c r="U15"/>
  <c r="T15"/>
  <c r="S15"/>
  <c r="P15"/>
  <c r="P61" s="1"/>
  <c r="G15"/>
  <c r="G61" s="1"/>
  <c r="W14"/>
  <c r="V14"/>
  <c r="U14"/>
  <c r="T14"/>
  <c r="S14"/>
  <c r="P14"/>
  <c r="P60" s="1"/>
  <c r="G14"/>
  <c r="H14" s="1"/>
  <c r="W13"/>
  <c r="V13"/>
  <c r="U13"/>
  <c r="T13"/>
  <c r="S13"/>
  <c r="P13"/>
  <c r="P59" s="1"/>
  <c r="G13"/>
  <c r="G59" s="1"/>
  <c r="W12"/>
  <c r="V12"/>
  <c r="U12"/>
  <c r="T12"/>
  <c r="S12"/>
  <c r="P12"/>
  <c r="G12"/>
  <c r="H12" s="1"/>
  <c r="W11"/>
  <c r="V11"/>
  <c r="U11"/>
  <c r="T11"/>
  <c r="S11"/>
  <c r="P11"/>
  <c r="P57" s="1"/>
  <c r="G11"/>
  <c r="G57" s="1"/>
  <c r="W10"/>
  <c r="W21" s="1"/>
  <c r="V10"/>
  <c r="V56" s="1"/>
  <c r="U10"/>
  <c r="U21" s="1"/>
  <c r="T10"/>
  <c r="T21" s="1"/>
  <c r="S10"/>
  <c r="S21" s="1"/>
  <c r="P10"/>
  <c r="P56" s="1"/>
  <c r="G10"/>
  <c r="G21" s="1"/>
  <c r="W9"/>
  <c r="V9"/>
  <c r="U9"/>
  <c r="T9"/>
  <c r="S9"/>
  <c r="P9"/>
  <c r="G9"/>
  <c r="B45" i="18"/>
  <c r="C45"/>
  <c r="D45"/>
  <c r="E45"/>
  <c r="P88"/>
  <c r="P89" s="1"/>
  <c r="M88"/>
  <c r="M89" s="1"/>
  <c r="L88"/>
  <c r="K88"/>
  <c r="K89" s="1"/>
  <c r="J88"/>
  <c r="G88"/>
  <c r="E88"/>
  <c r="D88"/>
  <c r="D89" s="1"/>
  <c r="C88"/>
  <c r="C89" s="1"/>
  <c r="B88"/>
  <c r="B89" s="1"/>
  <c r="P87"/>
  <c r="M87"/>
  <c r="L87"/>
  <c r="K87"/>
  <c r="J87"/>
  <c r="G87"/>
  <c r="E87"/>
  <c r="D87"/>
  <c r="C87"/>
  <c r="B87"/>
  <c r="X86"/>
  <c r="W86"/>
  <c r="V86"/>
  <c r="U86"/>
  <c r="T86"/>
  <c r="S86"/>
  <c r="Q86"/>
  <c r="H86"/>
  <c r="X84"/>
  <c r="W84"/>
  <c r="V84"/>
  <c r="U84"/>
  <c r="T84"/>
  <c r="S84"/>
  <c r="Q84"/>
  <c r="H84"/>
  <c r="X83"/>
  <c r="W83"/>
  <c r="V83"/>
  <c r="U83"/>
  <c r="T83"/>
  <c r="S83"/>
  <c r="Q83"/>
  <c r="H83"/>
  <c r="X82"/>
  <c r="W82"/>
  <c r="V82"/>
  <c r="U82"/>
  <c r="T82"/>
  <c r="S82"/>
  <c r="Q82"/>
  <c r="H82"/>
  <c r="X81"/>
  <c r="W81"/>
  <c r="V81"/>
  <c r="U81"/>
  <c r="T81"/>
  <c r="S81"/>
  <c r="Q81"/>
  <c r="H81"/>
  <c r="X80"/>
  <c r="W80"/>
  <c r="V80"/>
  <c r="U80"/>
  <c r="T80"/>
  <c r="S80"/>
  <c r="Q80"/>
  <c r="H80"/>
  <c r="X79"/>
  <c r="W79"/>
  <c r="V79"/>
  <c r="U79"/>
  <c r="T79"/>
  <c r="S79"/>
  <c r="Q79"/>
  <c r="H79"/>
  <c r="X78"/>
  <c r="W78"/>
  <c r="V78"/>
  <c r="U78"/>
  <c r="T78"/>
  <c r="S78"/>
  <c r="Q78"/>
  <c r="H78"/>
  <c r="X77"/>
  <c r="W77"/>
  <c r="V77"/>
  <c r="V88" s="1"/>
  <c r="U77"/>
  <c r="U88" s="1"/>
  <c r="T77"/>
  <c r="S77"/>
  <c r="S88" s="1"/>
  <c r="Q77"/>
  <c r="H77"/>
  <c r="X76"/>
  <c r="W76"/>
  <c r="V76"/>
  <c r="U76"/>
  <c r="T76"/>
  <c r="S76"/>
  <c r="Q76"/>
  <c r="H76"/>
  <c r="K63"/>
  <c r="C63"/>
  <c r="K62"/>
  <c r="C62"/>
  <c r="K61"/>
  <c r="C61"/>
  <c r="K60"/>
  <c r="C60"/>
  <c r="M59"/>
  <c r="L59"/>
  <c r="K59"/>
  <c r="E59"/>
  <c r="D59"/>
  <c r="C59"/>
  <c r="D58"/>
  <c r="C58"/>
  <c r="M57"/>
  <c r="K57"/>
  <c r="C57"/>
  <c r="M56"/>
  <c r="L56"/>
  <c r="K56"/>
  <c r="E56"/>
  <c r="D56"/>
  <c r="C56"/>
  <c r="M55"/>
  <c r="L55"/>
  <c r="K55"/>
  <c r="J55"/>
  <c r="E55"/>
  <c r="D55"/>
  <c r="C55"/>
  <c r="B55"/>
  <c r="P46"/>
  <c r="M46"/>
  <c r="M47" s="1"/>
  <c r="L46"/>
  <c r="L47" s="1"/>
  <c r="K46"/>
  <c r="K47" s="1"/>
  <c r="J46"/>
  <c r="J48" s="1"/>
  <c r="G46"/>
  <c r="G48" s="1"/>
  <c r="E46"/>
  <c r="E47" s="1"/>
  <c r="D46"/>
  <c r="C46"/>
  <c r="C47" s="1"/>
  <c r="B46"/>
  <c r="P45"/>
  <c r="M45"/>
  <c r="L45"/>
  <c r="K45"/>
  <c r="J45"/>
  <c r="G45"/>
  <c r="X44"/>
  <c r="W44"/>
  <c r="Q44"/>
  <c r="H44"/>
  <c r="X42"/>
  <c r="W42"/>
  <c r="V42"/>
  <c r="U42"/>
  <c r="T42"/>
  <c r="S42"/>
  <c r="Q42"/>
  <c r="H42"/>
  <c r="X41"/>
  <c r="W41"/>
  <c r="V41"/>
  <c r="U41"/>
  <c r="T41"/>
  <c r="S41"/>
  <c r="Q41"/>
  <c r="H41"/>
  <c r="X40"/>
  <c r="W40"/>
  <c r="V40"/>
  <c r="U40"/>
  <c r="T40"/>
  <c r="S40"/>
  <c r="Q40"/>
  <c r="H40"/>
  <c r="X39"/>
  <c r="W39"/>
  <c r="V39"/>
  <c r="U39"/>
  <c r="T39"/>
  <c r="S39"/>
  <c r="Q39"/>
  <c r="H39"/>
  <c r="X38"/>
  <c r="W38"/>
  <c r="V38"/>
  <c r="U38"/>
  <c r="T38"/>
  <c r="S38"/>
  <c r="Q38"/>
  <c r="H38"/>
  <c r="X37"/>
  <c r="W37"/>
  <c r="V37"/>
  <c r="U37"/>
  <c r="T37"/>
  <c r="S37"/>
  <c r="Q37"/>
  <c r="H37"/>
  <c r="X36"/>
  <c r="W36"/>
  <c r="V36"/>
  <c r="U36"/>
  <c r="T36"/>
  <c r="S36"/>
  <c r="Q36"/>
  <c r="H36"/>
  <c r="X35"/>
  <c r="W35"/>
  <c r="V35"/>
  <c r="U35"/>
  <c r="U46" s="1"/>
  <c r="T35"/>
  <c r="T46" s="1"/>
  <c r="S35"/>
  <c r="S46" s="1"/>
  <c r="Q35"/>
  <c r="H35"/>
  <c r="X34"/>
  <c r="W34"/>
  <c r="V34"/>
  <c r="U34"/>
  <c r="T34"/>
  <c r="S34"/>
  <c r="Q34"/>
  <c r="H34"/>
  <c r="O21"/>
  <c r="N21"/>
  <c r="M21"/>
  <c r="L21"/>
  <c r="K21"/>
  <c r="J21"/>
  <c r="E21"/>
  <c r="D21"/>
  <c r="C21"/>
  <c r="B21"/>
  <c r="O19"/>
  <c r="X19" s="1"/>
  <c r="N19"/>
  <c r="M19"/>
  <c r="L19"/>
  <c r="L65" s="1"/>
  <c r="K19"/>
  <c r="K65" s="1"/>
  <c r="J19"/>
  <c r="J65" s="1"/>
  <c r="E19"/>
  <c r="D19"/>
  <c r="C19"/>
  <c r="T19" s="1"/>
  <c r="B19"/>
  <c r="X17"/>
  <c r="W17"/>
  <c r="V17"/>
  <c r="U17"/>
  <c r="T17"/>
  <c r="S17"/>
  <c r="G17"/>
  <c r="G63" s="1"/>
  <c r="X16"/>
  <c r="W16"/>
  <c r="V16"/>
  <c r="U16"/>
  <c r="T16"/>
  <c r="S16"/>
  <c r="G16"/>
  <c r="G62" s="1"/>
  <c r="X15"/>
  <c r="W15"/>
  <c r="V15"/>
  <c r="U15"/>
  <c r="T15"/>
  <c r="S15"/>
  <c r="P61"/>
  <c r="G15"/>
  <c r="G61" s="1"/>
  <c r="X14"/>
  <c r="W14"/>
  <c r="V14"/>
  <c r="U14"/>
  <c r="T14"/>
  <c r="S14"/>
  <c r="G14"/>
  <c r="G60" s="1"/>
  <c r="X13"/>
  <c r="W13"/>
  <c r="V13"/>
  <c r="U13"/>
  <c r="T13"/>
  <c r="S13"/>
  <c r="G13"/>
  <c r="G59" s="1"/>
  <c r="X12"/>
  <c r="W12"/>
  <c r="V12"/>
  <c r="U12"/>
  <c r="T12"/>
  <c r="S12"/>
  <c r="G12"/>
  <c r="G58" s="1"/>
  <c r="X11"/>
  <c r="W11"/>
  <c r="V11"/>
  <c r="U11"/>
  <c r="T11"/>
  <c r="S11"/>
  <c r="G11"/>
  <c r="G57" s="1"/>
  <c r="X10"/>
  <c r="W10"/>
  <c r="V10"/>
  <c r="V21" s="1"/>
  <c r="U10"/>
  <c r="T10"/>
  <c r="T21" s="1"/>
  <c r="S10"/>
  <c r="S21" s="1"/>
  <c r="P56"/>
  <c r="G10"/>
  <c r="G56" s="1"/>
  <c r="X9"/>
  <c r="W9"/>
  <c r="V9"/>
  <c r="U9"/>
  <c r="T9"/>
  <c r="S9"/>
  <c r="G9"/>
  <c r="P17" i="17"/>
  <c r="P63" s="1"/>
  <c r="P16"/>
  <c r="P62" s="1"/>
  <c r="P15"/>
  <c r="P14"/>
  <c r="P60" s="1"/>
  <c r="P13"/>
  <c r="P59" s="1"/>
  <c r="P12"/>
  <c r="P11"/>
  <c r="P10"/>
  <c r="P56" s="1"/>
  <c r="P9"/>
  <c r="P55" s="1"/>
  <c r="P61"/>
  <c r="P17" i="10"/>
  <c r="P16"/>
  <c r="P15"/>
  <c r="P14"/>
  <c r="P13"/>
  <c r="P12"/>
  <c r="P11"/>
  <c r="P10"/>
  <c r="P9"/>
  <c r="P21"/>
  <c r="P17" i="9"/>
  <c r="P16"/>
  <c r="P62" s="1"/>
  <c r="P15"/>
  <c r="P61" s="1"/>
  <c r="P14"/>
  <c r="P13"/>
  <c r="P12"/>
  <c r="P21" s="1"/>
  <c r="P23" s="1"/>
  <c r="P11"/>
  <c r="P10"/>
  <c r="P9"/>
  <c r="J6" i="13"/>
  <c r="P17" i="8"/>
  <c r="P63" s="1"/>
  <c r="P16"/>
  <c r="P62" s="1"/>
  <c r="P15"/>
  <c r="P14"/>
  <c r="P13"/>
  <c r="P59" s="1"/>
  <c r="P12"/>
  <c r="P11"/>
  <c r="P10"/>
  <c r="P9"/>
  <c r="K6" i="13" s="1"/>
  <c r="P56" i="8"/>
  <c r="P17" i="7"/>
  <c r="P16"/>
  <c r="P15"/>
  <c r="P61" s="1"/>
  <c r="P14"/>
  <c r="P13"/>
  <c r="P12"/>
  <c r="P11"/>
  <c r="P57" s="1"/>
  <c r="P10"/>
  <c r="P9"/>
  <c r="P17" i="5"/>
  <c r="P16"/>
  <c r="P62" s="1"/>
  <c r="P15"/>
  <c r="P61" s="1"/>
  <c r="P14"/>
  <c r="P13"/>
  <c r="P12"/>
  <c r="P11"/>
  <c r="P21" s="1"/>
  <c r="P23" s="1"/>
  <c r="P10"/>
  <c r="P9"/>
  <c r="P17" i="1"/>
  <c r="P16"/>
  <c r="P15"/>
  <c r="P14"/>
  <c r="P13"/>
  <c r="P12"/>
  <c r="P11"/>
  <c r="P21" s="1"/>
  <c r="P10"/>
  <c r="P9"/>
  <c r="P17" i="2"/>
  <c r="P16"/>
  <c r="P62" s="1"/>
  <c r="P15"/>
  <c r="P14"/>
  <c r="P13"/>
  <c r="P12"/>
  <c r="P11"/>
  <c r="P10"/>
  <c r="P9"/>
  <c r="P17" i="12"/>
  <c r="P16"/>
  <c r="P15"/>
  <c r="P61" s="1"/>
  <c r="P14"/>
  <c r="P13"/>
  <c r="P12"/>
  <c r="P11"/>
  <c r="P10"/>
  <c r="P9"/>
  <c r="G17" i="17"/>
  <c r="G16"/>
  <c r="G62" s="1"/>
  <c r="G15"/>
  <c r="G61" s="1"/>
  <c r="G14"/>
  <c r="G13"/>
  <c r="G12"/>
  <c r="G11"/>
  <c r="G57" s="1"/>
  <c r="G10"/>
  <c r="G9"/>
  <c r="G17" i="10"/>
  <c r="G16"/>
  <c r="G15"/>
  <c r="G14"/>
  <c r="G13"/>
  <c r="G12"/>
  <c r="G11"/>
  <c r="G10"/>
  <c r="G9"/>
  <c r="G17" i="9"/>
  <c r="G16"/>
  <c r="G15"/>
  <c r="G14"/>
  <c r="G13"/>
  <c r="G21" s="1"/>
  <c r="G23" s="1"/>
  <c r="G12"/>
  <c r="G58" s="1"/>
  <c r="G11"/>
  <c r="G10"/>
  <c r="G9"/>
  <c r="G55" s="1"/>
  <c r="G17" i="8"/>
  <c r="G63" s="1"/>
  <c r="G16"/>
  <c r="G62" s="1"/>
  <c r="G15"/>
  <c r="G14"/>
  <c r="G13"/>
  <c r="G59" s="1"/>
  <c r="G12"/>
  <c r="G21" s="1"/>
  <c r="G23" s="1"/>
  <c r="G11"/>
  <c r="G10"/>
  <c r="G9"/>
  <c r="G55" s="1"/>
  <c r="G17" i="7"/>
  <c r="G16"/>
  <c r="G62" s="1"/>
  <c r="G15"/>
  <c r="G14"/>
  <c r="G13"/>
  <c r="G12"/>
  <c r="G21" s="1"/>
  <c r="G11"/>
  <c r="G10"/>
  <c r="G9"/>
  <c r="G17" i="5"/>
  <c r="G16"/>
  <c r="G15"/>
  <c r="G61" s="1"/>
  <c r="G14"/>
  <c r="G13"/>
  <c r="G12"/>
  <c r="G58" s="1"/>
  <c r="G11"/>
  <c r="G57" s="1"/>
  <c r="G10"/>
  <c r="G9"/>
  <c r="G62"/>
  <c r="G17" i="1"/>
  <c r="G16"/>
  <c r="G15"/>
  <c r="G14"/>
  <c r="G13"/>
  <c r="G59" s="1"/>
  <c r="G12"/>
  <c r="G21" s="1"/>
  <c r="G11"/>
  <c r="G10"/>
  <c r="G9"/>
  <c r="M3" i="13" s="1"/>
  <c r="G17" i="2"/>
  <c r="G16"/>
  <c r="G62" s="1"/>
  <c r="G15"/>
  <c r="G61" s="1"/>
  <c r="G14"/>
  <c r="G13"/>
  <c r="G12"/>
  <c r="G58" s="1"/>
  <c r="G11"/>
  <c r="G21" s="1"/>
  <c r="G23" s="1"/>
  <c r="G10"/>
  <c r="G9"/>
  <c r="G17" i="12"/>
  <c r="G16"/>
  <c r="G62" s="1"/>
  <c r="G15"/>
  <c r="G61" s="1"/>
  <c r="G14"/>
  <c r="G13"/>
  <c r="G12"/>
  <c r="G58" s="1"/>
  <c r="G11"/>
  <c r="G10"/>
  <c r="G9"/>
  <c r="H44"/>
  <c r="Q44"/>
  <c r="S44"/>
  <c r="Y44" s="1"/>
  <c r="Z44" s="1"/>
  <c r="T44"/>
  <c r="U44"/>
  <c r="V44"/>
  <c r="W44"/>
  <c r="X44"/>
  <c r="H44" i="2"/>
  <c r="Q44"/>
  <c r="S44"/>
  <c r="T44"/>
  <c r="U44"/>
  <c r="V44"/>
  <c r="W44"/>
  <c r="X44"/>
  <c r="Y44"/>
  <c r="Z44" s="1"/>
  <c r="H44" i="1"/>
  <c r="Q44"/>
  <c r="S44"/>
  <c r="T44"/>
  <c r="U44"/>
  <c r="V44"/>
  <c r="W44"/>
  <c r="X44"/>
  <c r="Y44"/>
  <c r="Z44" s="1"/>
  <c r="H44" i="5"/>
  <c r="Q44"/>
  <c r="S44"/>
  <c r="T44"/>
  <c r="U44"/>
  <c r="Y44" s="1"/>
  <c r="Z44" s="1"/>
  <c r="V44"/>
  <c r="W44"/>
  <c r="X44"/>
  <c r="H44" i="7"/>
  <c r="Q44"/>
  <c r="S44"/>
  <c r="T44"/>
  <c r="U44"/>
  <c r="V44"/>
  <c r="W44"/>
  <c r="X44"/>
  <c r="Y44"/>
  <c r="Z44" s="1"/>
  <c r="M65"/>
  <c r="D65"/>
  <c r="O65" i="1"/>
  <c r="M65"/>
  <c r="X65"/>
  <c r="W65" i="2"/>
  <c r="M65"/>
  <c r="D65"/>
  <c r="C65"/>
  <c r="L65" i="12"/>
  <c r="F65"/>
  <c r="O19" i="17"/>
  <c r="N19"/>
  <c r="M19"/>
  <c r="L19"/>
  <c r="K19"/>
  <c r="K65" s="1"/>
  <c r="J19"/>
  <c r="E19"/>
  <c r="V19" s="1"/>
  <c r="D19"/>
  <c r="D65" s="1"/>
  <c r="C19"/>
  <c r="B19"/>
  <c r="G19" s="1"/>
  <c r="O19" i="10"/>
  <c r="X19" s="1"/>
  <c r="N19"/>
  <c r="M19"/>
  <c r="L19"/>
  <c r="K19"/>
  <c r="T19" s="1"/>
  <c r="J19"/>
  <c r="P19" s="1"/>
  <c r="E19"/>
  <c r="V19" s="1"/>
  <c r="D19"/>
  <c r="U19" s="1"/>
  <c r="C19"/>
  <c r="B19"/>
  <c r="G19" s="1"/>
  <c r="O19" i="9"/>
  <c r="X19" s="1"/>
  <c r="N19"/>
  <c r="M19"/>
  <c r="L19"/>
  <c r="K19"/>
  <c r="K65" s="1"/>
  <c r="J19"/>
  <c r="E19"/>
  <c r="V19" s="1"/>
  <c r="D19"/>
  <c r="D65" s="1"/>
  <c r="C19"/>
  <c r="B19"/>
  <c r="G19" s="1"/>
  <c r="T19" i="8"/>
  <c r="O19"/>
  <c r="X19" s="1"/>
  <c r="N19"/>
  <c r="M19"/>
  <c r="L19"/>
  <c r="L65" s="1"/>
  <c r="K19"/>
  <c r="K65" s="1"/>
  <c r="J19"/>
  <c r="E19"/>
  <c r="V19" s="1"/>
  <c r="D19"/>
  <c r="C19"/>
  <c r="B19"/>
  <c r="S19" s="1"/>
  <c r="O19" i="7"/>
  <c r="X19" s="1"/>
  <c r="N19"/>
  <c r="N65" s="1"/>
  <c r="M19"/>
  <c r="L19"/>
  <c r="K19"/>
  <c r="J19"/>
  <c r="P19" s="1"/>
  <c r="Q19" s="1"/>
  <c r="E19"/>
  <c r="V19" s="1"/>
  <c r="D19"/>
  <c r="U19" s="1"/>
  <c r="C19"/>
  <c r="B19"/>
  <c r="G19" s="1"/>
  <c r="H19" s="1"/>
  <c r="O19" i="5"/>
  <c r="X19" s="1"/>
  <c r="N19"/>
  <c r="M19"/>
  <c r="L19"/>
  <c r="U19" s="1"/>
  <c r="K19"/>
  <c r="K65" s="1"/>
  <c r="J19"/>
  <c r="E19"/>
  <c r="V19" s="1"/>
  <c r="D19"/>
  <c r="C19"/>
  <c r="B19"/>
  <c r="S19" s="1"/>
  <c r="X19" i="1"/>
  <c r="B65" i="8"/>
  <c r="L65" i="5"/>
  <c r="O19" i="1"/>
  <c r="N19"/>
  <c r="M19"/>
  <c r="L19"/>
  <c r="K19"/>
  <c r="J19"/>
  <c r="E19"/>
  <c r="V19" s="1"/>
  <c r="D19"/>
  <c r="U19" s="1"/>
  <c r="C19"/>
  <c r="B19"/>
  <c r="B65" s="1"/>
  <c r="O19" i="2"/>
  <c r="N19"/>
  <c r="M19"/>
  <c r="L19"/>
  <c r="K19"/>
  <c r="J19"/>
  <c r="F19"/>
  <c r="F65" s="1"/>
  <c r="E19"/>
  <c r="V19" s="1"/>
  <c r="D19"/>
  <c r="C19"/>
  <c r="T19" s="1"/>
  <c r="B19"/>
  <c r="S19" s="1"/>
  <c r="O19" i="12"/>
  <c r="O65" s="1"/>
  <c r="N19"/>
  <c r="N65" s="1"/>
  <c r="M19"/>
  <c r="L19"/>
  <c r="K19"/>
  <c r="K65" s="1"/>
  <c r="J19"/>
  <c r="J65" s="1"/>
  <c r="F19"/>
  <c r="X19" s="1"/>
  <c r="E19"/>
  <c r="V19" s="1"/>
  <c r="D19"/>
  <c r="U19" s="1"/>
  <c r="C19"/>
  <c r="B19"/>
  <c r="S19" s="1"/>
  <c r="T44" i="16"/>
  <c r="V44"/>
  <c r="W44"/>
  <c r="X44"/>
  <c r="F65"/>
  <c r="G59"/>
  <c r="G10"/>
  <c r="G56" s="1"/>
  <c r="G11"/>
  <c r="G12"/>
  <c r="G58" s="1"/>
  <c r="G13"/>
  <c r="G14"/>
  <c r="G60" s="1"/>
  <c r="G15"/>
  <c r="G61" s="1"/>
  <c r="G16"/>
  <c r="G62" s="1"/>
  <c r="G17"/>
  <c r="G9"/>
  <c r="C19"/>
  <c r="D19"/>
  <c r="D65" s="1"/>
  <c r="E19"/>
  <c r="F19"/>
  <c r="B19"/>
  <c r="K19"/>
  <c r="L19"/>
  <c r="M19"/>
  <c r="N19"/>
  <c r="O19"/>
  <c r="J19"/>
  <c r="J65" s="1"/>
  <c r="P10"/>
  <c r="P11"/>
  <c r="P57" s="1"/>
  <c r="P12"/>
  <c r="P13"/>
  <c r="P59" s="1"/>
  <c r="P14"/>
  <c r="P15"/>
  <c r="P16"/>
  <c r="P17"/>
  <c r="P63" s="1"/>
  <c r="P9"/>
  <c r="H83" s="1"/>
  <c r="P6" i="13" s="1"/>
  <c r="L55" i="17"/>
  <c r="P88"/>
  <c r="P89" s="1"/>
  <c r="M88"/>
  <c r="M89" s="1"/>
  <c r="L88"/>
  <c r="K88"/>
  <c r="K89" s="1"/>
  <c r="J88"/>
  <c r="J89" s="1"/>
  <c r="G88"/>
  <c r="G90" s="1"/>
  <c r="E88"/>
  <c r="D88"/>
  <c r="D89" s="1"/>
  <c r="C88"/>
  <c r="C89" s="1"/>
  <c r="B88"/>
  <c r="B89" s="1"/>
  <c r="P87"/>
  <c r="M87"/>
  <c r="L87"/>
  <c r="K87"/>
  <c r="J87"/>
  <c r="G87"/>
  <c r="E87"/>
  <c r="D87"/>
  <c r="C87"/>
  <c r="B87"/>
  <c r="X86"/>
  <c r="W86"/>
  <c r="V86"/>
  <c r="U86"/>
  <c r="T86"/>
  <c r="S86"/>
  <c r="Q86"/>
  <c r="H86"/>
  <c r="X84"/>
  <c r="W84"/>
  <c r="V84"/>
  <c r="U84"/>
  <c r="T84"/>
  <c r="S84"/>
  <c r="Q84"/>
  <c r="H84"/>
  <c r="X83"/>
  <c r="W83"/>
  <c r="V83"/>
  <c r="U83"/>
  <c r="S83"/>
  <c r="Q83"/>
  <c r="X82"/>
  <c r="W82"/>
  <c r="V82"/>
  <c r="U82"/>
  <c r="T82"/>
  <c r="S82"/>
  <c r="Q82"/>
  <c r="H82"/>
  <c r="X81"/>
  <c r="W81"/>
  <c r="V81"/>
  <c r="U81"/>
  <c r="T81"/>
  <c r="S81"/>
  <c r="Q81"/>
  <c r="H81"/>
  <c r="X80"/>
  <c r="W80"/>
  <c r="V80"/>
  <c r="U80"/>
  <c r="T80"/>
  <c r="S80"/>
  <c r="Q80"/>
  <c r="H80"/>
  <c r="X79"/>
  <c r="W79"/>
  <c r="V79"/>
  <c r="U79"/>
  <c r="T79"/>
  <c r="S79"/>
  <c r="Q79"/>
  <c r="H79"/>
  <c r="X78"/>
  <c r="W78"/>
  <c r="V78"/>
  <c r="U78"/>
  <c r="T78"/>
  <c r="S78"/>
  <c r="Q78"/>
  <c r="H78"/>
  <c r="X77"/>
  <c r="W77"/>
  <c r="V77"/>
  <c r="U77"/>
  <c r="U88" s="1"/>
  <c r="T77"/>
  <c r="S77"/>
  <c r="Q77"/>
  <c r="H77"/>
  <c r="X76"/>
  <c r="W76"/>
  <c r="V76"/>
  <c r="U76"/>
  <c r="T76"/>
  <c r="S76"/>
  <c r="Q76"/>
  <c r="H76"/>
  <c r="M65"/>
  <c r="L65"/>
  <c r="C65"/>
  <c r="B65"/>
  <c r="K63"/>
  <c r="G63"/>
  <c r="C63"/>
  <c r="K62"/>
  <c r="C62"/>
  <c r="K61"/>
  <c r="C61"/>
  <c r="K60"/>
  <c r="G60"/>
  <c r="C60"/>
  <c r="M59"/>
  <c r="L59"/>
  <c r="K59"/>
  <c r="G59"/>
  <c r="E59"/>
  <c r="D59"/>
  <c r="C59"/>
  <c r="G58"/>
  <c r="D58"/>
  <c r="C58"/>
  <c r="P57"/>
  <c r="M57"/>
  <c r="K57"/>
  <c r="C57"/>
  <c r="M56"/>
  <c r="L56"/>
  <c r="K56"/>
  <c r="G56"/>
  <c r="E56"/>
  <c r="D56"/>
  <c r="C56"/>
  <c r="M55"/>
  <c r="K55"/>
  <c r="J55"/>
  <c r="G55"/>
  <c r="E55"/>
  <c r="D55"/>
  <c r="C55"/>
  <c r="B55"/>
  <c r="B47"/>
  <c r="P46"/>
  <c r="P47" s="1"/>
  <c r="M46"/>
  <c r="L46"/>
  <c r="K46"/>
  <c r="J46"/>
  <c r="J47" s="1"/>
  <c r="G46"/>
  <c r="E46"/>
  <c r="D46"/>
  <c r="D48" s="1"/>
  <c r="C46"/>
  <c r="B46"/>
  <c r="B48" s="1"/>
  <c r="P45"/>
  <c r="M45"/>
  <c r="L45"/>
  <c r="K45"/>
  <c r="J45"/>
  <c r="G45"/>
  <c r="E45"/>
  <c r="D45"/>
  <c r="C45"/>
  <c r="B45"/>
  <c r="X44"/>
  <c r="W44"/>
  <c r="V44"/>
  <c r="U44"/>
  <c r="T44"/>
  <c r="S44"/>
  <c r="Q44"/>
  <c r="H44"/>
  <c r="X42"/>
  <c r="W42"/>
  <c r="V42"/>
  <c r="U42"/>
  <c r="T42"/>
  <c r="S42"/>
  <c r="Q42"/>
  <c r="H42"/>
  <c r="X41"/>
  <c r="W41"/>
  <c r="V41"/>
  <c r="U41"/>
  <c r="T41"/>
  <c r="S41"/>
  <c r="Q41"/>
  <c r="H41"/>
  <c r="X40"/>
  <c r="W40"/>
  <c r="V40"/>
  <c r="U40"/>
  <c r="T40"/>
  <c r="S40"/>
  <c r="Q40"/>
  <c r="H40"/>
  <c r="X39"/>
  <c r="W39"/>
  <c r="V39"/>
  <c r="U39"/>
  <c r="T39"/>
  <c r="S39"/>
  <c r="Q39"/>
  <c r="H39"/>
  <c r="X38"/>
  <c r="W38"/>
  <c r="V38"/>
  <c r="U38"/>
  <c r="T38"/>
  <c r="S38"/>
  <c r="Q38"/>
  <c r="H38"/>
  <c r="X37"/>
  <c r="W37"/>
  <c r="V37"/>
  <c r="U37"/>
  <c r="T37"/>
  <c r="S37"/>
  <c r="Q37"/>
  <c r="H37"/>
  <c r="X36"/>
  <c r="W36"/>
  <c r="V36"/>
  <c r="U36"/>
  <c r="T36"/>
  <c r="S36"/>
  <c r="Q36"/>
  <c r="H36"/>
  <c r="X35"/>
  <c r="W35"/>
  <c r="V35"/>
  <c r="U35"/>
  <c r="T35"/>
  <c r="T46" s="1"/>
  <c r="S35"/>
  <c r="Q35"/>
  <c r="H35"/>
  <c r="X34"/>
  <c r="W34"/>
  <c r="V34"/>
  <c r="U34"/>
  <c r="T34"/>
  <c r="S34"/>
  <c r="Q34"/>
  <c r="H34"/>
  <c r="B22"/>
  <c r="O21"/>
  <c r="N21"/>
  <c r="M21"/>
  <c r="M22" s="1"/>
  <c r="L21"/>
  <c r="K21"/>
  <c r="J21"/>
  <c r="E21"/>
  <c r="E22" s="1"/>
  <c r="D21"/>
  <c r="C21"/>
  <c r="C22" s="1"/>
  <c r="B21"/>
  <c r="X17"/>
  <c r="W17"/>
  <c r="V17"/>
  <c r="U17"/>
  <c r="T17"/>
  <c r="T63" s="1"/>
  <c r="S17"/>
  <c r="X16"/>
  <c r="W16"/>
  <c r="V16"/>
  <c r="U16"/>
  <c r="T16"/>
  <c r="S16"/>
  <c r="X15"/>
  <c r="W15"/>
  <c r="V15"/>
  <c r="U15"/>
  <c r="T15"/>
  <c r="S15"/>
  <c r="X14"/>
  <c r="W14"/>
  <c r="V14"/>
  <c r="U14"/>
  <c r="T14"/>
  <c r="S14"/>
  <c r="X13"/>
  <c r="W13"/>
  <c r="V13"/>
  <c r="U13"/>
  <c r="T13"/>
  <c r="S13"/>
  <c r="X12"/>
  <c r="W12"/>
  <c r="V12"/>
  <c r="U12"/>
  <c r="T12"/>
  <c r="T58" s="1"/>
  <c r="S12"/>
  <c r="X11"/>
  <c r="W11"/>
  <c r="V11"/>
  <c r="U11"/>
  <c r="T11"/>
  <c r="S11"/>
  <c r="X10"/>
  <c r="W10"/>
  <c r="V10"/>
  <c r="V21" s="1"/>
  <c r="U10"/>
  <c r="T10"/>
  <c r="S10"/>
  <c r="X9"/>
  <c r="W9"/>
  <c r="V9"/>
  <c r="U9"/>
  <c r="T9"/>
  <c r="S9"/>
  <c r="H85" i="7"/>
  <c r="K10" i="13" s="1"/>
  <c r="K9"/>
  <c r="P9"/>
  <c r="O63" i="16"/>
  <c r="G63"/>
  <c r="P62"/>
  <c r="K61"/>
  <c r="K60"/>
  <c r="O59"/>
  <c r="M59"/>
  <c r="L59"/>
  <c r="K59"/>
  <c r="O57"/>
  <c r="K57"/>
  <c r="O56"/>
  <c r="M56"/>
  <c r="L56"/>
  <c r="K56"/>
  <c r="F56"/>
  <c r="O55"/>
  <c r="N55"/>
  <c r="M55"/>
  <c r="L55"/>
  <c r="K55"/>
  <c r="J55"/>
  <c r="F55"/>
  <c r="E55"/>
  <c r="D55"/>
  <c r="C55"/>
  <c r="B55"/>
  <c r="O46"/>
  <c r="N46"/>
  <c r="M46"/>
  <c r="L46"/>
  <c r="K46"/>
  <c r="J46"/>
  <c r="F46"/>
  <c r="E46"/>
  <c r="D46"/>
  <c r="C46"/>
  <c r="B46"/>
  <c r="U44"/>
  <c r="S44"/>
  <c r="X42"/>
  <c r="W42"/>
  <c r="V42"/>
  <c r="U42"/>
  <c r="T42"/>
  <c r="S42"/>
  <c r="X41"/>
  <c r="W41"/>
  <c r="V41"/>
  <c r="U41"/>
  <c r="T41"/>
  <c r="S41"/>
  <c r="X40"/>
  <c r="W40"/>
  <c r="V40"/>
  <c r="U40"/>
  <c r="T40"/>
  <c r="S40"/>
  <c r="X39"/>
  <c r="W39"/>
  <c r="V39"/>
  <c r="U39"/>
  <c r="T39"/>
  <c r="S39"/>
  <c r="X38"/>
  <c r="W38"/>
  <c r="V38"/>
  <c r="U38"/>
  <c r="T38"/>
  <c r="S38"/>
  <c r="X37"/>
  <c r="W37"/>
  <c r="V37"/>
  <c r="U37"/>
  <c r="T37"/>
  <c r="S37"/>
  <c r="X36"/>
  <c r="W36"/>
  <c r="V36"/>
  <c r="U36"/>
  <c r="T36"/>
  <c r="S36"/>
  <c r="X35"/>
  <c r="W35"/>
  <c r="V35"/>
  <c r="U35"/>
  <c r="T35"/>
  <c r="S35"/>
  <c r="X34"/>
  <c r="W34"/>
  <c r="V34"/>
  <c r="U34"/>
  <c r="T34"/>
  <c r="S34"/>
  <c r="P21"/>
  <c r="H82" s="1"/>
  <c r="O21"/>
  <c r="N21"/>
  <c r="M21"/>
  <c r="L21"/>
  <c r="L23" s="1"/>
  <c r="K21"/>
  <c r="J21"/>
  <c r="F21"/>
  <c r="E21"/>
  <c r="D21"/>
  <c r="C21"/>
  <c r="B21"/>
  <c r="X17"/>
  <c r="W17"/>
  <c r="V17"/>
  <c r="U17"/>
  <c r="T17"/>
  <c r="S17"/>
  <c r="X16"/>
  <c r="W16"/>
  <c r="V16"/>
  <c r="U16"/>
  <c r="T16"/>
  <c r="S16"/>
  <c r="X15"/>
  <c r="W15"/>
  <c r="V15"/>
  <c r="U15"/>
  <c r="T15"/>
  <c r="S15"/>
  <c r="X14"/>
  <c r="W14"/>
  <c r="V14"/>
  <c r="U14"/>
  <c r="T14"/>
  <c r="S14"/>
  <c r="X13"/>
  <c r="W13"/>
  <c r="V13"/>
  <c r="U13"/>
  <c r="T13"/>
  <c r="S13"/>
  <c r="X12"/>
  <c r="W12"/>
  <c r="V12"/>
  <c r="U12"/>
  <c r="T12"/>
  <c r="S12"/>
  <c r="X11"/>
  <c r="W11"/>
  <c r="V11"/>
  <c r="U11"/>
  <c r="T11"/>
  <c r="S11"/>
  <c r="X10"/>
  <c r="W10"/>
  <c r="V10"/>
  <c r="V21" s="1"/>
  <c r="U10"/>
  <c r="T10"/>
  <c r="S10"/>
  <c r="X9"/>
  <c r="W9"/>
  <c r="V9"/>
  <c r="U9"/>
  <c r="T9"/>
  <c r="S9"/>
  <c r="J48" i="15"/>
  <c r="J46"/>
  <c r="J47"/>
  <c r="R46"/>
  <c r="Q45"/>
  <c r="K45"/>
  <c r="L45"/>
  <c r="I45"/>
  <c r="B45"/>
  <c r="Q9"/>
  <c r="R9"/>
  <c r="S9"/>
  <c r="Q10"/>
  <c r="R10"/>
  <c r="S10"/>
  <c r="Q11"/>
  <c r="R11"/>
  <c r="S11"/>
  <c r="Q12"/>
  <c r="R12"/>
  <c r="S12"/>
  <c r="P10"/>
  <c r="P11"/>
  <c r="P12"/>
  <c r="P9"/>
  <c r="P31"/>
  <c r="Q31"/>
  <c r="Q47" s="1"/>
  <c r="R31"/>
  <c r="P32"/>
  <c r="Q32"/>
  <c r="Q48" s="1"/>
  <c r="R32"/>
  <c r="S32"/>
  <c r="S31"/>
  <c r="R30"/>
  <c r="S30"/>
  <c r="S46" s="1"/>
  <c r="Q30"/>
  <c r="Q46" s="1"/>
  <c r="P29"/>
  <c r="Q29"/>
  <c r="S29"/>
  <c r="S45" s="1"/>
  <c r="R29"/>
  <c r="R45" s="1"/>
  <c r="J34"/>
  <c r="K34"/>
  <c r="L34"/>
  <c r="I34"/>
  <c r="M30"/>
  <c r="M31"/>
  <c r="M32"/>
  <c r="M48" s="1"/>
  <c r="M29"/>
  <c r="F30"/>
  <c r="F31"/>
  <c r="F34" s="1"/>
  <c r="G34" s="1"/>
  <c r="F32"/>
  <c r="F29"/>
  <c r="C34"/>
  <c r="D34"/>
  <c r="E34"/>
  <c r="B34"/>
  <c r="B50" s="1"/>
  <c r="M10"/>
  <c r="M46" s="1"/>
  <c r="M11"/>
  <c r="M47" s="1"/>
  <c r="M12"/>
  <c r="M9"/>
  <c r="J14"/>
  <c r="K14"/>
  <c r="L14"/>
  <c r="I14"/>
  <c r="F10"/>
  <c r="F11"/>
  <c r="F12"/>
  <c r="F9"/>
  <c r="C14"/>
  <c r="D14"/>
  <c r="E14"/>
  <c r="S14" s="1"/>
  <c r="B14"/>
  <c r="J50"/>
  <c r="I50"/>
  <c r="C47"/>
  <c r="E46"/>
  <c r="D46"/>
  <c r="C46"/>
  <c r="E45"/>
  <c r="C45"/>
  <c r="I36"/>
  <c r="I37" s="1"/>
  <c r="E36"/>
  <c r="D36"/>
  <c r="C36"/>
  <c r="B36"/>
  <c r="P34"/>
  <c r="P30"/>
  <c r="L16"/>
  <c r="K16"/>
  <c r="J16"/>
  <c r="J17" s="1"/>
  <c r="I16"/>
  <c r="E16"/>
  <c r="D16"/>
  <c r="C16"/>
  <c r="B16"/>
  <c r="Q14"/>
  <c r="J11" i="13"/>
  <c r="J8"/>
  <c r="M9"/>
  <c r="I3"/>
  <c r="L12"/>
  <c r="L9"/>
  <c r="L3"/>
  <c r="M12"/>
  <c r="M6"/>
  <c r="N12"/>
  <c r="N9"/>
  <c r="N6"/>
  <c r="O12"/>
  <c r="O9"/>
  <c r="O3"/>
  <c r="W10" i="2"/>
  <c r="W11"/>
  <c r="W12"/>
  <c r="W13"/>
  <c r="W14"/>
  <c r="W15"/>
  <c r="W16"/>
  <c r="W17"/>
  <c r="W9"/>
  <c r="W9" i="1"/>
  <c r="W10"/>
  <c r="W11"/>
  <c r="W12"/>
  <c r="W13"/>
  <c r="W14"/>
  <c r="W15"/>
  <c r="W16"/>
  <c r="W17"/>
  <c r="W9" i="5"/>
  <c r="W10"/>
  <c r="W21" s="1"/>
  <c r="W11"/>
  <c r="W12"/>
  <c r="W13"/>
  <c r="W14"/>
  <c r="W15"/>
  <c r="W16"/>
  <c r="W17"/>
  <c r="W9" i="7"/>
  <c r="W10"/>
  <c r="W11"/>
  <c r="W21" s="1"/>
  <c r="W22" s="1"/>
  <c r="W12"/>
  <c r="W13"/>
  <c r="W14"/>
  <c r="W15"/>
  <c r="W16"/>
  <c r="N21" i="8"/>
  <c r="N21" i="9"/>
  <c r="W17"/>
  <c r="W16"/>
  <c r="W15"/>
  <c r="W14"/>
  <c r="W13"/>
  <c r="W12"/>
  <c r="W11"/>
  <c r="W10"/>
  <c r="W21" s="1"/>
  <c r="W9"/>
  <c r="W17" i="8"/>
  <c r="W16"/>
  <c r="W15"/>
  <c r="W14"/>
  <c r="W13"/>
  <c r="W12"/>
  <c r="W11"/>
  <c r="W10"/>
  <c r="W9"/>
  <c r="W23" i="10"/>
  <c r="W21"/>
  <c r="W22" s="1"/>
  <c r="W9"/>
  <c r="W10"/>
  <c r="W11"/>
  <c r="W12"/>
  <c r="W13"/>
  <c r="W14"/>
  <c r="W15"/>
  <c r="W16"/>
  <c r="W17"/>
  <c r="N21"/>
  <c r="X17" i="8"/>
  <c r="X16"/>
  <c r="X15"/>
  <c r="X14"/>
  <c r="X13"/>
  <c r="X12"/>
  <c r="X11"/>
  <c r="X10"/>
  <c r="X9"/>
  <c r="X17" i="9"/>
  <c r="X16"/>
  <c r="X15"/>
  <c r="X14"/>
  <c r="X13"/>
  <c r="X12"/>
  <c r="X11"/>
  <c r="X10"/>
  <c r="X21" s="1"/>
  <c r="X9"/>
  <c r="O21" i="8"/>
  <c r="O21" i="9"/>
  <c r="O22" s="1"/>
  <c r="X21" i="10"/>
  <c r="X10"/>
  <c r="X11"/>
  <c r="X12"/>
  <c r="X13"/>
  <c r="X14"/>
  <c r="X15"/>
  <c r="X16"/>
  <c r="X17"/>
  <c r="X9"/>
  <c r="O21"/>
  <c r="W10" i="12"/>
  <c r="W11"/>
  <c r="W12"/>
  <c r="W13"/>
  <c r="W14"/>
  <c r="W15"/>
  <c r="W16"/>
  <c r="W17"/>
  <c r="W9"/>
  <c r="V9"/>
  <c r="M65"/>
  <c r="E65"/>
  <c r="D65"/>
  <c r="P63"/>
  <c r="O63"/>
  <c r="K63"/>
  <c r="G63"/>
  <c r="C63"/>
  <c r="P62"/>
  <c r="C62"/>
  <c r="K61"/>
  <c r="C61"/>
  <c r="P60"/>
  <c r="K60"/>
  <c r="G60"/>
  <c r="C60"/>
  <c r="P59"/>
  <c r="O59"/>
  <c r="M59"/>
  <c r="L59"/>
  <c r="K59"/>
  <c r="G59"/>
  <c r="E59"/>
  <c r="D59"/>
  <c r="C59"/>
  <c r="D58"/>
  <c r="C58"/>
  <c r="P57"/>
  <c r="O57"/>
  <c r="M57"/>
  <c r="K57"/>
  <c r="G57"/>
  <c r="C57"/>
  <c r="P56"/>
  <c r="O56"/>
  <c r="M56"/>
  <c r="L56"/>
  <c r="K56"/>
  <c r="G56"/>
  <c r="F56"/>
  <c r="E56"/>
  <c r="D56"/>
  <c r="C56"/>
  <c r="P55"/>
  <c r="O55"/>
  <c r="N55"/>
  <c r="M55"/>
  <c r="L55"/>
  <c r="K55"/>
  <c r="J55"/>
  <c r="G55"/>
  <c r="F55"/>
  <c r="E55"/>
  <c r="D55"/>
  <c r="C55"/>
  <c r="B55"/>
  <c r="P46"/>
  <c r="O46"/>
  <c r="N46"/>
  <c r="N48" s="1"/>
  <c r="M46"/>
  <c r="L46"/>
  <c r="L48" s="1"/>
  <c r="K46"/>
  <c r="J46"/>
  <c r="J48" s="1"/>
  <c r="G46"/>
  <c r="F46"/>
  <c r="E46"/>
  <c r="D46"/>
  <c r="C46"/>
  <c r="B46"/>
  <c r="X42"/>
  <c r="W42"/>
  <c r="V42"/>
  <c r="U42"/>
  <c r="T42"/>
  <c r="S42"/>
  <c r="X41"/>
  <c r="W41"/>
  <c r="V41"/>
  <c r="U41"/>
  <c r="T41"/>
  <c r="S41"/>
  <c r="X40"/>
  <c r="W40"/>
  <c r="V40"/>
  <c r="U40"/>
  <c r="T40"/>
  <c r="S40"/>
  <c r="X39"/>
  <c r="W39"/>
  <c r="V39"/>
  <c r="U39"/>
  <c r="T39"/>
  <c r="S39"/>
  <c r="X38"/>
  <c r="W38"/>
  <c r="V38"/>
  <c r="U38"/>
  <c r="T38"/>
  <c r="S38"/>
  <c r="X37"/>
  <c r="W37"/>
  <c r="V37"/>
  <c r="U37"/>
  <c r="T37"/>
  <c r="S37"/>
  <c r="X36"/>
  <c r="W36"/>
  <c r="V36"/>
  <c r="U36"/>
  <c r="T36"/>
  <c r="S36"/>
  <c r="X35"/>
  <c r="W35"/>
  <c r="W46" s="1"/>
  <c r="V35"/>
  <c r="V46" s="1"/>
  <c r="U35"/>
  <c r="T35"/>
  <c r="T46" s="1"/>
  <c r="S35"/>
  <c r="X34"/>
  <c r="W34"/>
  <c r="W55" s="1"/>
  <c r="V34"/>
  <c r="U34"/>
  <c r="T34"/>
  <c r="S34"/>
  <c r="P21"/>
  <c r="P23" s="1"/>
  <c r="O21"/>
  <c r="N21"/>
  <c r="M21"/>
  <c r="L21"/>
  <c r="K21"/>
  <c r="J21"/>
  <c r="G21"/>
  <c r="G23" s="1"/>
  <c r="F21"/>
  <c r="E21"/>
  <c r="D21"/>
  <c r="C21"/>
  <c r="B21"/>
  <c r="X17"/>
  <c r="V17"/>
  <c r="U17"/>
  <c r="T17"/>
  <c r="S17"/>
  <c r="X16"/>
  <c r="V16"/>
  <c r="U16"/>
  <c r="T16"/>
  <c r="S16"/>
  <c r="X15"/>
  <c r="V15"/>
  <c r="U15"/>
  <c r="T15"/>
  <c r="S15"/>
  <c r="X14"/>
  <c r="V14"/>
  <c r="U14"/>
  <c r="T14"/>
  <c r="S14"/>
  <c r="X13"/>
  <c r="V13"/>
  <c r="U13"/>
  <c r="T13"/>
  <c r="S13"/>
  <c r="X12"/>
  <c r="V12"/>
  <c r="U12"/>
  <c r="T12"/>
  <c r="S12"/>
  <c r="X11"/>
  <c r="V11"/>
  <c r="U11"/>
  <c r="T11"/>
  <c r="S11"/>
  <c r="X10"/>
  <c r="V10"/>
  <c r="U10"/>
  <c r="T10"/>
  <c r="S10"/>
  <c r="X9"/>
  <c r="U9"/>
  <c r="T9"/>
  <c r="S9"/>
  <c r="M21" i="10"/>
  <c r="L21"/>
  <c r="L22" s="1"/>
  <c r="K21"/>
  <c r="J21"/>
  <c r="G21"/>
  <c r="G23" s="1"/>
  <c r="E21"/>
  <c r="D21"/>
  <c r="C21"/>
  <c r="C22" s="1"/>
  <c r="B21"/>
  <c r="V17"/>
  <c r="U17"/>
  <c r="T17"/>
  <c r="S17"/>
  <c r="Y17" s="1"/>
  <c r="V16"/>
  <c r="U16"/>
  <c r="T16"/>
  <c r="S16"/>
  <c r="Y16" s="1"/>
  <c r="V15"/>
  <c r="U15"/>
  <c r="T15"/>
  <c r="S15"/>
  <c r="Y15" s="1"/>
  <c r="V14"/>
  <c r="U14"/>
  <c r="T14"/>
  <c r="S14"/>
  <c r="Y14" s="1"/>
  <c r="V13"/>
  <c r="U13"/>
  <c r="T13"/>
  <c r="S13"/>
  <c r="V12"/>
  <c r="U12"/>
  <c r="T12"/>
  <c r="S12"/>
  <c r="Y12" s="1"/>
  <c r="V11"/>
  <c r="U11"/>
  <c r="T11"/>
  <c r="S11"/>
  <c r="V10"/>
  <c r="V21" s="1"/>
  <c r="U10"/>
  <c r="U21" s="1"/>
  <c r="T10"/>
  <c r="T21" s="1"/>
  <c r="S10"/>
  <c r="S21" s="1"/>
  <c r="V9"/>
  <c r="U9"/>
  <c r="T9"/>
  <c r="S9"/>
  <c r="Y9" s="1"/>
  <c r="M65" i="9"/>
  <c r="L65"/>
  <c r="C65"/>
  <c r="B65"/>
  <c r="P63"/>
  <c r="K63"/>
  <c r="G63"/>
  <c r="C63"/>
  <c r="K62"/>
  <c r="G62"/>
  <c r="C62"/>
  <c r="K61"/>
  <c r="G61"/>
  <c r="C61"/>
  <c r="P60"/>
  <c r="K60"/>
  <c r="G60"/>
  <c r="C60"/>
  <c r="P59"/>
  <c r="M59"/>
  <c r="L59"/>
  <c r="K59"/>
  <c r="E59"/>
  <c r="D59"/>
  <c r="C59"/>
  <c r="D58"/>
  <c r="C58"/>
  <c r="P57"/>
  <c r="M57"/>
  <c r="K57"/>
  <c r="G57"/>
  <c r="C57"/>
  <c r="M56"/>
  <c r="L56"/>
  <c r="K56"/>
  <c r="G56"/>
  <c r="E56"/>
  <c r="D56"/>
  <c r="C56"/>
  <c r="M55"/>
  <c r="L55"/>
  <c r="K55"/>
  <c r="J55"/>
  <c r="E55"/>
  <c r="D55"/>
  <c r="C55"/>
  <c r="B55"/>
  <c r="P46"/>
  <c r="P47" s="1"/>
  <c r="M46"/>
  <c r="L46"/>
  <c r="L47" s="1"/>
  <c r="K46"/>
  <c r="J46"/>
  <c r="J47" s="1"/>
  <c r="G46"/>
  <c r="G48" s="1"/>
  <c r="E46"/>
  <c r="E66" s="1"/>
  <c r="D46"/>
  <c r="C46"/>
  <c r="B46"/>
  <c r="B48" s="1"/>
  <c r="P45"/>
  <c r="M45"/>
  <c r="L45"/>
  <c r="K45"/>
  <c r="J45"/>
  <c r="G45"/>
  <c r="E45"/>
  <c r="D45"/>
  <c r="C45"/>
  <c r="B45"/>
  <c r="X44"/>
  <c r="W44"/>
  <c r="V44"/>
  <c r="U44"/>
  <c r="T44"/>
  <c r="S44"/>
  <c r="Q44"/>
  <c r="H44"/>
  <c r="X42"/>
  <c r="W42"/>
  <c r="V42"/>
  <c r="U42"/>
  <c r="T42"/>
  <c r="S42"/>
  <c r="Q42"/>
  <c r="H42"/>
  <c r="X41"/>
  <c r="W41"/>
  <c r="V41"/>
  <c r="U41"/>
  <c r="T41"/>
  <c r="S41"/>
  <c r="Q41"/>
  <c r="H41"/>
  <c r="X40"/>
  <c r="W40"/>
  <c r="V40"/>
  <c r="U40"/>
  <c r="T40"/>
  <c r="S40"/>
  <c r="Q40"/>
  <c r="H40"/>
  <c r="X39"/>
  <c r="W39"/>
  <c r="V39"/>
  <c r="U39"/>
  <c r="T39"/>
  <c r="S39"/>
  <c r="Q39"/>
  <c r="H39"/>
  <c r="X38"/>
  <c r="W38"/>
  <c r="V38"/>
  <c r="V59" s="1"/>
  <c r="U38"/>
  <c r="T38"/>
  <c r="S38"/>
  <c r="Q38"/>
  <c r="H38"/>
  <c r="X37"/>
  <c r="W37"/>
  <c r="V37"/>
  <c r="U37"/>
  <c r="T37"/>
  <c r="S37"/>
  <c r="Q37"/>
  <c r="H37"/>
  <c r="X36"/>
  <c r="W36"/>
  <c r="V36"/>
  <c r="V57" s="1"/>
  <c r="U36"/>
  <c r="T36"/>
  <c r="S36"/>
  <c r="Y36" s="1"/>
  <c r="Q36"/>
  <c r="H36"/>
  <c r="X35"/>
  <c r="W35"/>
  <c r="V35"/>
  <c r="U35"/>
  <c r="T35"/>
  <c r="S35"/>
  <c r="S46" s="1"/>
  <c r="Q35"/>
  <c r="H35"/>
  <c r="X34"/>
  <c r="W34"/>
  <c r="V34"/>
  <c r="U34"/>
  <c r="T34"/>
  <c r="S34"/>
  <c r="Q34"/>
  <c r="H34"/>
  <c r="M21"/>
  <c r="L21"/>
  <c r="K21"/>
  <c r="J21"/>
  <c r="E21"/>
  <c r="D21"/>
  <c r="C21"/>
  <c r="B21"/>
  <c r="V17"/>
  <c r="U17"/>
  <c r="T17"/>
  <c r="S17"/>
  <c r="V16"/>
  <c r="U16"/>
  <c r="T16"/>
  <c r="S16"/>
  <c r="Y16" s="1"/>
  <c r="V15"/>
  <c r="U15"/>
  <c r="T15"/>
  <c r="S15"/>
  <c r="V14"/>
  <c r="U14"/>
  <c r="T14"/>
  <c r="S14"/>
  <c r="Y14" s="1"/>
  <c r="V13"/>
  <c r="U13"/>
  <c r="T13"/>
  <c r="S13"/>
  <c r="V12"/>
  <c r="U12"/>
  <c r="T12"/>
  <c r="S12"/>
  <c r="Y12" s="1"/>
  <c r="V11"/>
  <c r="U11"/>
  <c r="T11"/>
  <c r="S11"/>
  <c r="V10"/>
  <c r="V21" s="1"/>
  <c r="U10"/>
  <c r="T10"/>
  <c r="S10"/>
  <c r="S21" s="1"/>
  <c r="V9"/>
  <c r="U9"/>
  <c r="T9"/>
  <c r="S9"/>
  <c r="T58" i="8"/>
  <c r="U58" i="7"/>
  <c r="T58" i="5"/>
  <c r="M65" i="8"/>
  <c r="J65"/>
  <c r="D65"/>
  <c r="C65"/>
  <c r="K63"/>
  <c r="C63"/>
  <c r="K62"/>
  <c r="C62"/>
  <c r="P61"/>
  <c r="K61"/>
  <c r="G61"/>
  <c r="C61"/>
  <c r="P60"/>
  <c r="K60"/>
  <c r="G60"/>
  <c r="C60"/>
  <c r="M59"/>
  <c r="L59"/>
  <c r="K59"/>
  <c r="E59"/>
  <c r="D59"/>
  <c r="C59"/>
  <c r="G58"/>
  <c r="D58"/>
  <c r="C58"/>
  <c r="M57"/>
  <c r="K57"/>
  <c r="G57"/>
  <c r="C57"/>
  <c r="M56"/>
  <c r="L56"/>
  <c r="K56"/>
  <c r="G56"/>
  <c r="E56"/>
  <c r="D56"/>
  <c r="C56"/>
  <c r="M55"/>
  <c r="L55"/>
  <c r="K55"/>
  <c r="J55"/>
  <c r="E55"/>
  <c r="D55"/>
  <c r="C55"/>
  <c r="B55"/>
  <c r="P46"/>
  <c r="M46"/>
  <c r="M47" s="1"/>
  <c r="L46"/>
  <c r="L48" s="1"/>
  <c r="K46"/>
  <c r="K47" s="1"/>
  <c r="J46"/>
  <c r="J48" s="1"/>
  <c r="G46"/>
  <c r="G47" s="1"/>
  <c r="E46"/>
  <c r="D46"/>
  <c r="D47" s="1"/>
  <c r="C46"/>
  <c r="B46"/>
  <c r="B48" s="1"/>
  <c r="P45"/>
  <c r="M45"/>
  <c r="L45"/>
  <c r="K45"/>
  <c r="J45"/>
  <c r="G45"/>
  <c r="E45"/>
  <c r="D45"/>
  <c r="C45"/>
  <c r="B45"/>
  <c r="X44"/>
  <c r="W44"/>
  <c r="V44"/>
  <c r="U44"/>
  <c r="T44"/>
  <c r="S44"/>
  <c r="Q44"/>
  <c r="H44"/>
  <c r="X42"/>
  <c r="W42"/>
  <c r="V42"/>
  <c r="U42"/>
  <c r="T42"/>
  <c r="S42"/>
  <c r="Q42"/>
  <c r="H42"/>
  <c r="X41"/>
  <c r="W41"/>
  <c r="V41"/>
  <c r="U41"/>
  <c r="T41"/>
  <c r="S41"/>
  <c r="Q41"/>
  <c r="H41"/>
  <c r="X40"/>
  <c r="W40"/>
  <c r="V40"/>
  <c r="U40"/>
  <c r="T40"/>
  <c r="S40"/>
  <c r="Q40"/>
  <c r="H40"/>
  <c r="X39"/>
  <c r="W39"/>
  <c r="V39"/>
  <c r="U39"/>
  <c r="T39"/>
  <c r="S39"/>
  <c r="Q39"/>
  <c r="H39"/>
  <c r="X38"/>
  <c r="W38"/>
  <c r="V38"/>
  <c r="U38"/>
  <c r="T38"/>
  <c r="S38"/>
  <c r="Q38"/>
  <c r="H38"/>
  <c r="X37"/>
  <c r="W37"/>
  <c r="V37"/>
  <c r="U37"/>
  <c r="U58" s="1"/>
  <c r="T37"/>
  <c r="S37"/>
  <c r="Q37"/>
  <c r="H37"/>
  <c r="X36"/>
  <c r="W36"/>
  <c r="V36"/>
  <c r="U36"/>
  <c r="T36"/>
  <c r="S36"/>
  <c r="Q36"/>
  <c r="H36"/>
  <c r="X35"/>
  <c r="W35"/>
  <c r="V35"/>
  <c r="V46" s="1"/>
  <c r="U35"/>
  <c r="T35"/>
  <c r="T46" s="1"/>
  <c r="S35"/>
  <c r="Q35"/>
  <c r="H35"/>
  <c r="X34"/>
  <c r="W34"/>
  <c r="V34"/>
  <c r="U34"/>
  <c r="T34"/>
  <c r="S34"/>
  <c r="Q34"/>
  <c r="H34"/>
  <c r="M21"/>
  <c r="L21"/>
  <c r="K21"/>
  <c r="J21"/>
  <c r="E21"/>
  <c r="D21"/>
  <c r="C21"/>
  <c r="B21"/>
  <c r="V17"/>
  <c r="U17"/>
  <c r="T17"/>
  <c r="S17"/>
  <c r="V16"/>
  <c r="U16"/>
  <c r="T16"/>
  <c r="S16"/>
  <c r="V15"/>
  <c r="U15"/>
  <c r="T15"/>
  <c r="S15"/>
  <c r="V14"/>
  <c r="U14"/>
  <c r="T14"/>
  <c r="S14"/>
  <c r="V13"/>
  <c r="U13"/>
  <c r="T13"/>
  <c r="S13"/>
  <c r="V12"/>
  <c r="U12"/>
  <c r="T12"/>
  <c r="S12"/>
  <c r="V11"/>
  <c r="U11"/>
  <c r="T11"/>
  <c r="S11"/>
  <c r="V10"/>
  <c r="U10"/>
  <c r="T10"/>
  <c r="T21" s="1"/>
  <c r="S10"/>
  <c r="V9"/>
  <c r="U9"/>
  <c r="T9"/>
  <c r="S9"/>
  <c r="X35" i="5"/>
  <c r="X36"/>
  <c r="X37"/>
  <c r="X38"/>
  <c r="X59" s="1"/>
  <c r="X39"/>
  <c r="X40"/>
  <c r="X41"/>
  <c r="X42"/>
  <c r="X34"/>
  <c r="X42" i="7"/>
  <c r="X35"/>
  <c r="X36"/>
  <c r="X37"/>
  <c r="X38"/>
  <c r="X39"/>
  <c r="X40"/>
  <c r="X41"/>
  <c r="X34"/>
  <c r="P63"/>
  <c r="K63"/>
  <c r="G63"/>
  <c r="C63"/>
  <c r="P62"/>
  <c r="K62"/>
  <c r="C62"/>
  <c r="K61"/>
  <c r="G61"/>
  <c r="C61"/>
  <c r="P60"/>
  <c r="K60"/>
  <c r="G60"/>
  <c r="C60"/>
  <c r="P59"/>
  <c r="O59"/>
  <c r="M59"/>
  <c r="L59"/>
  <c r="K59"/>
  <c r="G59"/>
  <c r="E59"/>
  <c r="D59"/>
  <c r="C59"/>
  <c r="G58"/>
  <c r="D58"/>
  <c r="C58"/>
  <c r="O57"/>
  <c r="M57"/>
  <c r="K57"/>
  <c r="G57"/>
  <c r="C57"/>
  <c r="P56"/>
  <c r="O56"/>
  <c r="M56"/>
  <c r="L56"/>
  <c r="K56"/>
  <c r="G56"/>
  <c r="E56"/>
  <c r="D56"/>
  <c r="C56"/>
  <c r="P55"/>
  <c r="O55"/>
  <c r="N55"/>
  <c r="M55"/>
  <c r="L55"/>
  <c r="K55"/>
  <c r="J55"/>
  <c r="G55"/>
  <c r="E55"/>
  <c r="D55"/>
  <c r="C55"/>
  <c r="B55"/>
  <c r="P46"/>
  <c r="O46"/>
  <c r="N46"/>
  <c r="N48" s="1"/>
  <c r="M46"/>
  <c r="L46"/>
  <c r="L48" s="1"/>
  <c r="K46"/>
  <c r="J46"/>
  <c r="J48" s="1"/>
  <c r="G46"/>
  <c r="E46"/>
  <c r="D46"/>
  <c r="C46"/>
  <c r="B46"/>
  <c r="W42"/>
  <c r="V42"/>
  <c r="U42"/>
  <c r="T42"/>
  <c r="S42"/>
  <c r="W41"/>
  <c r="V41"/>
  <c r="U41"/>
  <c r="T41"/>
  <c r="S41"/>
  <c r="W40"/>
  <c r="V40"/>
  <c r="U40"/>
  <c r="T40"/>
  <c r="S40"/>
  <c r="W39"/>
  <c r="V39"/>
  <c r="U39"/>
  <c r="T39"/>
  <c r="S39"/>
  <c r="W38"/>
  <c r="V38"/>
  <c r="U38"/>
  <c r="T38"/>
  <c r="S38"/>
  <c r="W37"/>
  <c r="V37"/>
  <c r="U37"/>
  <c r="T37"/>
  <c r="T58" s="1"/>
  <c r="S37"/>
  <c r="W36"/>
  <c r="V36"/>
  <c r="U36"/>
  <c r="T36"/>
  <c r="S36"/>
  <c r="W35"/>
  <c r="V35"/>
  <c r="V46" s="1"/>
  <c r="U35"/>
  <c r="T35"/>
  <c r="S35"/>
  <c r="W34"/>
  <c r="W55" s="1"/>
  <c r="V34"/>
  <c r="U34"/>
  <c r="T34"/>
  <c r="S34"/>
  <c r="O21"/>
  <c r="N21"/>
  <c r="M21"/>
  <c r="M22" s="1"/>
  <c r="L21"/>
  <c r="K21"/>
  <c r="J21"/>
  <c r="E21"/>
  <c r="D21"/>
  <c r="C21"/>
  <c r="B21"/>
  <c r="B22" s="1"/>
  <c r="V17"/>
  <c r="U17"/>
  <c r="T17"/>
  <c r="S17"/>
  <c r="X16"/>
  <c r="V16"/>
  <c r="U16"/>
  <c r="T16"/>
  <c r="S16"/>
  <c r="X15"/>
  <c r="V15"/>
  <c r="U15"/>
  <c r="T15"/>
  <c r="S15"/>
  <c r="X14"/>
  <c r="V14"/>
  <c r="U14"/>
  <c r="T14"/>
  <c r="S14"/>
  <c r="X13"/>
  <c r="V13"/>
  <c r="U13"/>
  <c r="T13"/>
  <c r="S13"/>
  <c r="X12"/>
  <c r="V12"/>
  <c r="U12"/>
  <c r="T12"/>
  <c r="S12"/>
  <c r="X11"/>
  <c r="V11"/>
  <c r="U11"/>
  <c r="T11"/>
  <c r="S11"/>
  <c r="X10"/>
  <c r="V10"/>
  <c r="U10"/>
  <c r="T10"/>
  <c r="S10"/>
  <c r="X9"/>
  <c r="V9"/>
  <c r="U9"/>
  <c r="T9"/>
  <c r="S9"/>
  <c r="X10" i="5"/>
  <c r="X11"/>
  <c r="X57" s="1"/>
  <c r="X12"/>
  <c r="X13"/>
  <c r="X14"/>
  <c r="X15"/>
  <c r="X16"/>
  <c r="X17"/>
  <c r="X9"/>
  <c r="X35" i="1"/>
  <c r="X36"/>
  <c r="X57" s="1"/>
  <c r="X37"/>
  <c r="X38"/>
  <c r="X39"/>
  <c r="X40"/>
  <c r="X41"/>
  <c r="X42"/>
  <c r="X34"/>
  <c r="X55" s="1"/>
  <c r="X10"/>
  <c r="X11"/>
  <c r="X12"/>
  <c r="X13"/>
  <c r="X59" s="1"/>
  <c r="X14"/>
  <c r="X15"/>
  <c r="X16"/>
  <c r="X17"/>
  <c r="X63" s="1"/>
  <c r="X9"/>
  <c r="W42" i="5"/>
  <c r="V42"/>
  <c r="U42"/>
  <c r="T42"/>
  <c r="T63" s="1"/>
  <c r="S42"/>
  <c r="W41"/>
  <c r="V41"/>
  <c r="U41"/>
  <c r="T41"/>
  <c r="S41"/>
  <c r="W40"/>
  <c r="V40"/>
  <c r="U40"/>
  <c r="T40"/>
  <c r="S40"/>
  <c r="Y40" s="1"/>
  <c r="W39"/>
  <c r="V39"/>
  <c r="U39"/>
  <c r="T39"/>
  <c r="T60" s="1"/>
  <c r="S39"/>
  <c r="W38"/>
  <c r="V38"/>
  <c r="U38"/>
  <c r="T38"/>
  <c r="S38"/>
  <c r="W37"/>
  <c r="V37"/>
  <c r="U37"/>
  <c r="U58" s="1"/>
  <c r="T37"/>
  <c r="S37"/>
  <c r="Y37" s="1"/>
  <c r="W36"/>
  <c r="V36"/>
  <c r="U36"/>
  <c r="T36"/>
  <c r="T57" s="1"/>
  <c r="S36"/>
  <c r="X56"/>
  <c r="W35"/>
  <c r="W46" s="1"/>
  <c r="V35"/>
  <c r="U35"/>
  <c r="T35"/>
  <c r="S35"/>
  <c r="S46" s="1"/>
  <c r="X55"/>
  <c r="W34"/>
  <c r="V34"/>
  <c r="U34"/>
  <c r="U55" s="1"/>
  <c r="T34"/>
  <c r="T55" s="1"/>
  <c r="S34"/>
  <c r="V17"/>
  <c r="U17"/>
  <c r="T17"/>
  <c r="S17"/>
  <c r="V16"/>
  <c r="U16"/>
  <c r="T16"/>
  <c r="S16"/>
  <c r="V15"/>
  <c r="U15"/>
  <c r="T15"/>
  <c r="S15"/>
  <c r="V14"/>
  <c r="U14"/>
  <c r="T14"/>
  <c r="S14"/>
  <c r="V13"/>
  <c r="U13"/>
  <c r="T13"/>
  <c r="S13"/>
  <c r="V12"/>
  <c r="U12"/>
  <c r="T12"/>
  <c r="S12"/>
  <c r="V11"/>
  <c r="U11"/>
  <c r="T11"/>
  <c r="S11"/>
  <c r="X21"/>
  <c r="V10"/>
  <c r="U10"/>
  <c r="T10"/>
  <c r="T21" s="1"/>
  <c r="S10"/>
  <c r="S21" s="1"/>
  <c r="V9"/>
  <c r="U9"/>
  <c r="T9"/>
  <c r="S9"/>
  <c r="W42" i="1"/>
  <c r="V42"/>
  <c r="U42"/>
  <c r="T42"/>
  <c r="S42"/>
  <c r="W41"/>
  <c r="V41"/>
  <c r="U41"/>
  <c r="T41"/>
  <c r="S41"/>
  <c r="Y41" s="1"/>
  <c r="W40"/>
  <c r="V40"/>
  <c r="U40"/>
  <c r="T40"/>
  <c r="T61" s="1"/>
  <c r="S40"/>
  <c r="W39"/>
  <c r="V39"/>
  <c r="U39"/>
  <c r="T39"/>
  <c r="T60" s="1"/>
  <c r="S39"/>
  <c r="W38"/>
  <c r="V38"/>
  <c r="U38"/>
  <c r="T38"/>
  <c r="S38"/>
  <c r="Y38" s="1"/>
  <c r="W37"/>
  <c r="V37"/>
  <c r="U37"/>
  <c r="U58" s="1"/>
  <c r="T37"/>
  <c r="T58" s="1"/>
  <c r="S37"/>
  <c r="W36"/>
  <c r="V36"/>
  <c r="U36"/>
  <c r="T36"/>
  <c r="S36"/>
  <c r="X56"/>
  <c r="W35"/>
  <c r="V35"/>
  <c r="U35"/>
  <c r="T35"/>
  <c r="T56" s="1"/>
  <c r="S35"/>
  <c r="W34"/>
  <c r="W55" s="1"/>
  <c r="V34"/>
  <c r="V55" s="1"/>
  <c r="U34"/>
  <c r="U55" s="1"/>
  <c r="T34"/>
  <c r="S34"/>
  <c r="V17"/>
  <c r="U17"/>
  <c r="T17"/>
  <c r="S17"/>
  <c r="V16"/>
  <c r="U16"/>
  <c r="T16"/>
  <c r="S16"/>
  <c r="V15"/>
  <c r="U15"/>
  <c r="T15"/>
  <c r="S15"/>
  <c r="V14"/>
  <c r="U14"/>
  <c r="T14"/>
  <c r="S14"/>
  <c r="V13"/>
  <c r="U13"/>
  <c r="T13"/>
  <c r="S13"/>
  <c r="V12"/>
  <c r="U12"/>
  <c r="T12"/>
  <c r="S12"/>
  <c r="V11"/>
  <c r="U11"/>
  <c r="T11"/>
  <c r="S11"/>
  <c r="X21"/>
  <c r="V10"/>
  <c r="U10"/>
  <c r="T10"/>
  <c r="T21" s="1"/>
  <c r="S10"/>
  <c r="S21" s="1"/>
  <c r="V9"/>
  <c r="U9"/>
  <c r="T9"/>
  <c r="S9"/>
  <c r="O65" i="5"/>
  <c r="N65"/>
  <c r="M65"/>
  <c r="J65"/>
  <c r="P63"/>
  <c r="K63"/>
  <c r="G63"/>
  <c r="C63"/>
  <c r="K62"/>
  <c r="C62"/>
  <c r="K61"/>
  <c r="C61"/>
  <c r="P60"/>
  <c r="K60"/>
  <c r="G60"/>
  <c r="C60"/>
  <c r="P59"/>
  <c r="O59"/>
  <c r="M59"/>
  <c r="L59"/>
  <c r="K59"/>
  <c r="G59"/>
  <c r="E59"/>
  <c r="D59"/>
  <c r="C59"/>
  <c r="D58"/>
  <c r="C58"/>
  <c r="P57"/>
  <c r="O57"/>
  <c r="M57"/>
  <c r="K57"/>
  <c r="C57"/>
  <c r="P56"/>
  <c r="O56"/>
  <c r="M56"/>
  <c r="L56"/>
  <c r="K56"/>
  <c r="G56"/>
  <c r="E56"/>
  <c r="D56"/>
  <c r="C56"/>
  <c r="P55"/>
  <c r="O55"/>
  <c r="N55"/>
  <c r="M55"/>
  <c r="L55"/>
  <c r="K55"/>
  <c r="J55"/>
  <c r="G55"/>
  <c r="E55"/>
  <c r="D55"/>
  <c r="C55"/>
  <c r="B55"/>
  <c r="P46"/>
  <c r="P48" s="1"/>
  <c r="O46"/>
  <c r="N46"/>
  <c r="M46"/>
  <c r="L46"/>
  <c r="K46"/>
  <c r="K47" s="1"/>
  <c r="J46"/>
  <c r="G46"/>
  <c r="E46"/>
  <c r="D46"/>
  <c r="C46"/>
  <c r="B46"/>
  <c r="B47" s="1"/>
  <c r="O21"/>
  <c r="N21"/>
  <c r="M21"/>
  <c r="M22" s="1"/>
  <c r="L21"/>
  <c r="K21"/>
  <c r="J21"/>
  <c r="E21"/>
  <c r="D21"/>
  <c r="D22" s="1"/>
  <c r="C21"/>
  <c r="B21"/>
  <c r="W21" i="2"/>
  <c r="W22" s="1"/>
  <c r="W35"/>
  <c r="W36"/>
  <c r="W37"/>
  <c r="W38"/>
  <c r="W39"/>
  <c r="W40"/>
  <c r="W41"/>
  <c r="W42"/>
  <c r="W34"/>
  <c r="W55" s="1"/>
  <c r="W46"/>
  <c r="X42"/>
  <c r="V42"/>
  <c r="U42"/>
  <c r="T42"/>
  <c r="T63" s="1"/>
  <c r="S42"/>
  <c r="X41"/>
  <c r="V41"/>
  <c r="U41"/>
  <c r="T41"/>
  <c r="S41"/>
  <c r="X40"/>
  <c r="V40"/>
  <c r="U40"/>
  <c r="T40"/>
  <c r="S40"/>
  <c r="Y40" s="1"/>
  <c r="X39"/>
  <c r="V39"/>
  <c r="U39"/>
  <c r="T39"/>
  <c r="T60" s="1"/>
  <c r="S39"/>
  <c r="X38"/>
  <c r="V38"/>
  <c r="U38"/>
  <c r="T38"/>
  <c r="T59" s="1"/>
  <c r="S38"/>
  <c r="X37"/>
  <c r="V37"/>
  <c r="U37"/>
  <c r="T37"/>
  <c r="S37"/>
  <c r="X36"/>
  <c r="V36"/>
  <c r="U36"/>
  <c r="T36"/>
  <c r="S36"/>
  <c r="Y36" s="1"/>
  <c r="X35"/>
  <c r="V35"/>
  <c r="U35"/>
  <c r="U56" s="1"/>
  <c r="T35"/>
  <c r="T46" s="1"/>
  <c r="S35"/>
  <c r="X34"/>
  <c r="V34"/>
  <c r="U34"/>
  <c r="U55" s="1"/>
  <c r="T34"/>
  <c r="T55" s="1"/>
  <c r="S34"/>
  <c r="X10"/>
  <c r="X11"/>
  <c r="X12"/>
  <c r="X13"/>
  <c r="X14"/>
  <c r="X15"/>
  <c r="X16"/>
  <c r="X17"/>
  <c r="X9"/>
  <c r="V9"/>
  <c r="V55" s="1"/>
  <c r="S10"/>
  <c r="S21" s="1"/>
  <c r="T10"/>
  <c r="U10"/>
  <c r="U21" s="1"/>
  <c r="V10"/>
  <c r="V56" s="1"/>
  <c r="S11"/>
  <c r="T11"/>
  <c r="T57" s="1"/>
  <c r="U11"/>
  <c r="V11"/>
  <c r="S12"/>
  <c r="T12"/>
  <c r="U12"/>
  <c r="V12"/>
  <c r="S13"/>
  <c r="T13"/>
  <c r="U13"/>
  <c r="V13"/>
  <c r="V59" s="1"/>
  <c r="S14"/>
  <c r="T14"/>
  <c r="U14"/>
  <c r="V14"/>
  <c r="S15"/>
  <c r="T15"/>
  <c r="T61" s="1"/>
  <c r="U15"/>
  <c r="V15"/>
  <c r="S16"/>
  <c r="T16"/>
  <c r="U16"/>
  <c r="V16"/>
  <c r="S17"/>
  <c r="T17"/>
  <c r="U17"/>
  <c r="V17"/>
  <c r="T9"/>
  <c r="U9"/>
  <c r="S9"/>
  <c r="F66"/>
  <c r="P59"/>
  <c r="P60"/>
  <c r="P61"/>
  <c r="P63"/>
  <c r="O59"/>
  <c r="O63"/>
  <c r="M59"/>
  <c r="L59"/>
  <c r="D56"/>
  <c r="D58"/>
  <c r="D59"/>
  <c r="E56"/>
  <c r="E59"/>
  <c r="E65"/>
  <c r="F55"/>
  <c r="F46"/>
  <c r="F47" s="1"/>
  <c r="B55"/>
  <c r="C55"/>
  <c r="D55"/>
  <c r="E55"/>
  <c r="G55"/>
  <c r="C56"/>
  <c r="G56"/>
  <c r="C57"/>
  <c r="C58"/>
  <c r="C59"/>
  <c r="G59"/>
  <c r="C60"/>
  <c r="G60"/>
  <c r="C61"/>
  <c r="C62"/>
  <c r="C63"/>
  <c r="G63"/>
  <c r="F21"/>
  <c r="O65"/>
  <c r="N65"/>
  <c r="L65"/>
  <c r="K65"/>
  <c r="J65"/>
  <c r="B65"/>
  <c r="K63"/>
  <c r="K61"/>
  <c r="K60"/>
  <c r="K59"/>
  <c r="P57"/>
  <c r="O57"/>
  <c r="M57"/>
  <c r="K57"/>
  <c r="P56"/>
  <c r="O56"/>
  <c r="M56"/>
  <c r="L56"/>
  <c r="K56"/>
  <c r="P55"/>
  <c r="O55"/>
  <c r="N55"/>
  <c r="M55"/>
  <c r="L55"/>
  <c r="K55"/>
  <c r="J55"/>
  <c r="P46"/>
  <c r="P48" s="1"/>
  <c r="O46"/>
  <c r="N46"/>
  <c r="M46"/>
  <c r="L46"/>
  <c r="K46"/>
  <c r="J46"/>
  <c r="G46"/>
  <c r="F48" s="1"/>
  <c r="E46"/>
  <c r="D46"/>
  <c r="C46"/>
  <c r="B46"/>
  <c r="B48" s="1"/>
  <c r="P21"/>
  <c r="P23" s="1"/>
  <c r="O21"/>
  <c r="N21"/>
  <c r="M21"/>
  <c r="L21"/>
  <c r="K21"/>
  <c r="J21"/>
  <c r="E21"/>
  <c r="D21"/>
  <c r="C21"/>
  <c r="B21"/>
  <c r="B55" i="1"/>
  <c r="C55"/>
  <c r="D55"/>
  <c r="E55"/>
  <c r="G55"/>
  <c r="J55"/>
  <c r="K55"/>
  <c r="L55"/>
  <c r="M55"/>
  <c r="N55"/>
  <c r="O55"/>
  <c r="P55"/>
  <c r="C56"/>
  <c r="D56"/>
  <c r="E56"/>
  <c r="G56"/>
  <c r="K56"/>
  <c r="L56"/>
  <c r="M56"/>
  <c r="O56"/>
  <c r="P56"/>
  <c r="C57"/>
  <c r="G57"/>
  <c r="K57"/>
  <c r="M57"/>
  <c r="O57"/>
  <c r="P57"/>
  <c r="C58"/>
  <c r="D58"/>
  <c r="G58"/>
  <c r="C59"/>
  <c r="D59"/>
  <c r="E59"/>
  <c r="K59"/>
  <c r="L59"/>
  <c r="M59"/>
  <c r="O59"/>
  <c r="P59"/>
  <c r="C60"/>
  <c r="G60"/>
  <c r="K60"/>
  <c r="P60"/>
  <c r="C61"/>
  <c r="G61"/>
  <c r="K61"/>
  <c r="P61"/>
  <c r="C62"/>
  <c r="G62"/>
  <c r="K62"/>
  <c r="P62"/>
  <c r="C63"/>
  <c r="G63"/>
  <c r="K63"/>
  <c r="O63"/>
  <c r="P63"/>
  <c r="C65"/>
  <c r="E65"/>
  <c r="K65"/>
  <c r="L65"/>
  <c r="C46"/>
  <c r="C47" s="1"/>
  <c r="D46"/>
  <c r="E46"/>
  <c r="E47" s="1"/>
  <c r="G46"/>
  <c r="J46"/>
  <c r="J47" s="1"/>
  <c r="K46"/>
  <c r="K47" s="1"/>
  <c r="L46"/>
  <c r="M46"/>
  <c r="N46"/>
  <c r="N47" s="1"/>
  <c r="O46"/>
  <c r="O47" s="1"/>
  <c r="P46"/>
  <c r="B46"/>
  <c r="C21"/>
  <c r="C22" s="1"/>
  <c r="D21"/>
  <c r="D22" s="1"/>
  <c r="E21"/>
  <c r="E22" s="1"/>
  <c r="J21"/>
  <c r="K21"/>
  <c r="K22" s="1"/>
  <c r="L21"/>
  <c r="L22" s="1"/>
  <c r="M21"/>
  <c r="M22" s="1"/>
  <c r="N21"/>
  <c r="O21"/>
  <c r="O22" s="1"/>
  <c r="B21"/>
  <c r="K18" i="34" l="1"/>
  <c r="J17"/>
  <c r="M47"/>
  <c r="T32"/>
  <c r="T48" s="1"/>
  <c r="T31"/>
  <c r="I17"/>
  <c r="I50"/>
  <c r="S45"/>
  <c r="D17"/>
  <c r="D51"/>
  <c r="T10"/>
  <c r="R36"/>
  <c r="T11"/>
  <c r="C17"/>
  <c r="F34"/>
  <c r="G32" s="1"/>
  <c r="Q36"/>
  <c r="Q51" s="1"/>
  <c r="Q46"/>
  <c r="T30"/>
  <c r="B37"/>
  <c r="P29"/>
  <c r="T29" s="1"/>
  <c r="T45" s="1"/>
  <c r="S17"/>
  <c r="S50"/>
  <c r="L18"/>
  <c r="I18"/>
  <c r="G64"/>
  <c r="G66" s="1"/>
  <c r="M18"/>
  <c r="E18"/>
  <c r="G61"/>
  <c r="G63" s="1"/>
  <c r="B18"/>
  <c r="F18"/>
  <c r="C18"/>
  <c r="T46"/>
  <c r="B17"/>
  <c r="M34"/>
  <c r="N31" s="1"/>
  <c r="R34"/>
  <c r="R37" s="1"/>
  <c r="F46"/>
  <c r="F47"/>
  <c r="K50"/>
  <c r="S51"/>
  <c r="G71"/>
  <c r="P16"/>
  <c r="E17"/>
  <c r="Q17"/>
  <c r="Q34"/>
  <c r="F36"/>
  <c r="C38" s="1"/>
  <c r="I37"/>
  <c r="S37"/>
  <c r="J50"/>
  <c r="R16"/>
  <c r="D18"/>
  <c r="J18"/>
  <c r="P36"/>
  <c r="E37"/>
  <c r="B50"/>
  <c r="G68"/>
  <c r="F14"/>
  <c r="F17" s="1"/>
  <c r="P14"/>
  <c r="M36"/>
  <c r="D37"/>
  <c r="C51"/>
  <c r="K17"/>
  <c r="C37"/>
  <c r="F45"/>
  <c r="Q47"/>
  <c r="D50"/>
  <c r="M14"/>
  <c r="Q17" i="33"/>
  <c r="S38"/>
  <c r="S51"/>
  <c r="J15"/>
  <c r="E35"/>
  <c r="E38"/>
  <c r="P17"/>
  <c r="C38"/>
  <c r="G67"/>
  <c r="G69" s="1"/>
  <c r="F37"/>
  <c r="F38"/>
  <c r="B38"/>
  <c r="R51"/>
  <c r="R37"/>
  <c r="T47"/>
  <c r="B18"/>
  <c r="D38"/>
  <c r="L18"/>
  <c r="Q38"/>
  <c r="T36"/>
  <c r="T48"/>
  <c r="T10"/>
  <c r="M14"/>
  <c r="M16"/>
  <c r="T29"/>
  <c r="F34"/>
  <c r="G31" s="1"/>
  <c r="P34"/>
  <c r="M46"/>
  <c r="I50"/>
  <c r="E51"/>
  <c r="Q51"/>
  <c r="Q14"/>
  <c r="F16"/>
  <c r="C18" s="1"/>
  <c r="C17"/>
  <c r="I17"/>
  <c r="S17"/>
  <c r="S34"/>
  <c r="P36"/>
  <c r="E37"/>
  <c r="Q37"/>
  <c r="B50"/>
  <c r="L50"/>
  <c r="D51"/>
  <c r="G68"/>
  <c r="M47"/>
  <c r="G65"/>
  <c r="F14"/>
  <c r="B17"/>
  <c r="L17"/>
  <c r="M34"/>
  <c r="R34"/>
  <c r="B35"/>
  <c r="M36"/>
  <c r="D37"/>
  <c r="F46"/>
  <c r="R46"/>
  <c r="F47"/>
  <c r="E50"/>
  <c r="K50"/>
  <c r="C51"/>
  <c r="G71"/>
  <c r="R14"/>
  <c r="M48"/>
  <c r="G29"/>
  <c r="T13" i="13"/>
  <c r="T10"/>
  <c r="T7"/>
  <c r="J48" i="32"/>
  <c r="N48"/>
  <c r="P56"/>
  <c r="P60"/>
  <c r="O48"/>
  <c r="C48"/>
  <c r="B48"/>
  <c r="G61"/>
  <c r="G57"/>
  <c r="D48"/>
  <c r="G60"/>
  <c r="E48"/>
  <c r="P45"/>
  <c r="M45"/>
  <c r="N45"/>
  <c r="O45"/>
  <c r="K45"/>
  <c r="H89"/>
  <c r="L45"/>
  <c r="G44"/>
  <c r="H34" s="1"/>
  <c r="H88"/>
  <c r="H88" i="31"/>
  <c r="Q11" i="13" s="1"/>
  <c r="P57" i="31"/>
  <c r="P44"/>
  <c r="Q40" s="1"/>
  <c r="P63"/>
  <c r="P61"/>
  <c r="P62"/>
  <c r="C48"/>
  <c r="G46"/>
  <c r="G63"/>
  <c r="C45"/>
  <c r="T44"/>
  <c r="M65"/>
  <c r="N47"/>
  <c r="K65"/>
  <c r="O65"/>
  <c r="H34"/>
  <c r="H35"/>
  <c r="H36"/>
  <c r="H37"/>
  <c r="H38"/>
  <c r="H39"/>
  <c r="H40"/>
  <c r="H41"/>
  <c r="H42"/>
  <c r="H44"/>
  <c r="D45"/>
  <c r="E45"/>
  <c r="B45"/>
  <c r="C65"/>
  <c r="S44"/>
  <c r="T44" i="32"/>
  <c r="L65"/>
  <c r="Q34"/>
  <c r="Q35"/>
  <c r="Q36"/>
  <c r="Q37"/>
  <c r="Q38"/>
  <c r="Q39"/>
  <c r="Q40"/>
  <c r="Q41"/>
  <c r="Q42"/>
  <c r="Q44"/>
  <c r="J45"/>
  <c r="K65"/>
  <c r="O65"/>
  <c r="J65"/>
  <c r="X44"/>
  <c r="Y44" s="1"/>
  <c r="D65"/>
  <c r="E65"/>
  <c r="B65"/>
  <c r="Y39"/>
  <c r="T58"/>
  <c r="X63"/>
  <c r="Y37"/>
  <c r="Y41"/>
  <c r="X59"/>
  <c r="U46"/>
  <c r="Y38"/>
  <c r="Y40"/>
  <c r="M66"/>
  <c r="P55"/>
  <c r="W55"/>
  <c r="K66"/>
  <c r="P21"/>
  <c r="H84" s="1"/>
  <c r="W21"/>
  <c r="X19"/>
  <c r="L66"/>
  <c r="F66"/>
  <c r="G56"/>
  <c r="Y14"/>
  <c r="Y15"/>
  <c r="Y61" s="1"/>
  <c r="Y16"/>
  <c r="D23"/>
  <c r="S55"/>
  <c r="Y11"/>
  <c r="Y17"/>
  <c r="S21"/>
  <c r="Y13"/>
  <c r="Y59" s="1"/>
  <c r="E23"/>
  <c r="T55"/>
  <c r="X55"/>
  <c r="T56"/>
  <c r="X56"/>
  <c r="T57"/>
  <c r="X57"/>
  <c r="X58"/>
  <c r="T59"/>
  <c r="X60"/>
  <c r="T61"/>
  <c r="X61"/>
  <c r="T62"/>
  <c r="X62"/>
  <c r="T63"/>
  <c r="D66"/>
  <c r="Y9"/>
  <c r="T21"/>
  <c r="X21"/>
  <c r="Y12"/>
  <c r="Y58" s="1"/>
  <c r="U55"/>
  <c r="U58"/>
  <c r="U63"/>
  <c r="S47"/>
  <c r="G23"/>
  <c r="C23"/>
  <c r="W47"/>
  <c r="U47"/>
  <c r="B23"/>
  <c r="F23"/>
  <c r="G19"/>
  <c r="E20" s="1"/>
  <c r="P19"/>
  <c r="N20" s="1"/>
  <c r="U19"/>
  <c r="D22"/>
  <c r="J22"/>
  <c r="N22"/>
  <c r="Y35"/>
  <c r="T46"/>
  <c r="X46"/>
  <c r="D47"/>
  <c r="J47"/>
  <c r="N47"/>
  <c r="U59"/>
  <c r="F65"/>
  <c r="C66"/>
  <c r="G66"/>
  <c r="O66"/>
  <c r="S19"/>
  <c r="W19"/>
  <c r="V21"/>
  <c r="V66" s="1"/>
  <c r="B22"/>
  <c r="F22"/>
  <c r="L22"/>
  <c r="Y34"/>
  <c r="Y36"/>
  <c r="Y42"/>
  <c r="B47"/>
  <c r="F47"/>
  <c r="L47"/>
  <c r="P47"/>
  <c r="V47"/>
  <c r="F48"/>
  <c r="L48"/>
  <c r="P48"/>
  <c r="Y10"/>
  <c r="V19"/>
  <c r="V65" s="1"/>
  <c r="U21"/>
  <c r="E22"/>
  <c r="K22"/>
  <c r="O22"/>
  <c r="E47"/>
  <c r="K47"/>
  <c r="O47"/>
  <c r="K48"/>
  <c r="M65"/>
  <c r="T19"/>
  <c r="C22"/>
  <c r="M22"/>
  <c r="C47"/>
  <c r="M47"/>
  <c r="M48"/>
  <c r="J48" i="31"/>
  <c r="O48"/>
  <c r="Y39"/>
  <c r="D66"/>
  <c r="W55"/>
  <c r="L66"/>
  <c r="X46"/>
  <c r="X47" s="1"/>
  <c r="W46"/>
  <c r="W47" s="1"/>
  <c r="Y35"/>
  <c r="T46"/>
  <c r="O66"/>
  <c r="T55"/>
  <c r="X55"/>
  <c r="Y41"/>
  <c r="E48"/>
  <c r="Y40"/>
  <c r="Y42"/>
  <c r="S46"/>
  <c r="Y36"/>
  <c r="Y57" s="1"/>
  <c r="Y38"/>
  <c r="U21"/>
  <c r="W21"/>
  <c r="W22" s="1"/>
  <c r="M66"/>
  <c r="Y12"/>
  <c r="Y17"/>
  <c r="U55"/>
  <c r="S21"/>
  <c r="Y14"/>
  <c r="Y15"/>
  <c r="Y16"/>
  <c r="S55"/>
  <c r="F66"/>
  <c r="V21"/>
  <c r="V55"/>
  <c r="Y9"/>
  <c r="T21"/>
  <c r="X21"/>
  <c r="Y11"/>
  <c r="Y13"/>
  <c r="H16"/>
  <c r="D20"/>
  <c r="O23"/>
  <c r="T19"/>
  <c r="G21"/>
  <c r="D47"/>
  <c r="Y10"/>
  <c r="V19"/>
  <c r="E22"/>
  <c r="K22"/>
  <c r="O22"/>
  <c r="Y34"/>
  <c r="V46"/>
  <c r="B47"/>
  <c r="F47"/>
  <c r="L47"/>
  <c r="F48"/>
  <c r="L48"/>
  <c r="P48"/>
  <c r="P55"/>
  <c r="G56"/>
  <c r="G60"/>
  <c r="G62"/>
  <c r="D65"/>
  <c r="J65"/>
  <c r="N65"/>
  <c r="E66"/>
  <c r="X19"/>
  <c r="X65" s="1"/>
  <c r="Y37"/>
  <c r="J47"/>
  <c r="N48"/>
  <c r="F65"/>
  <c r="C66"/>
  <c r="H9"/>
  <c r="G19"/>
  <c r="B20" s="1"/>
  <c r="P19"/>
  <c r="Q12" s="1"/>
  <c r="U19"/>
  <c r="U65" s="1"/>
  <c r="D22"/>
  <c r="J22"/>
  <c r="N22"/>
  <c r="U46"/>
  <c r="E47"/>
  <c r="K47"/>
  <c r="O47"/>
  <c r="K48"/>
  <c r="W65"/>
  <c r="C22"/>
  <c r="M22"/>
  <c r="B65"/>
  <c r="H12"/>
  <c r="S19"/>
  <c r="P21"/>
  <c r="N23" s="1"/>
  <c r="B22"/>
  <c r="F22"/>
  <c r="L22"/>
  <c r="C47"/>
  <c r="M47"/>
  <c r="M48"/>
  <c r="N27" i="16"/>
  <c r="G19"/>
  <c r="H13" s="1"/>
  <c r="G20"/>
  <c r="U21"/>
  <c r="S19"/>
  <c r="W65"/>
  <c r="S21"/>
  <c r="W21"/>
  <c r="F22"/>
  <c r="G55"/>
  <c r="H80"/>
  <c r="P3" i="13" s="1"/>
  <c r="E66" i="16"/>
  <c r="G21"/>
  <c r="H79" s="1"/>
  <c r="T21"/>
  <c r="X21"/>
  <c r="H119" i="26"/>
  <c r="H113"/>
  <c r="H107"/>
  <c r="U18" i="13"/>
  <c r="B3"/>
  <c r="B15"/>
  <c r="U15" s="1"/>
  <c r="P90" i="27"/>
  <c r="B11" i="13"/>
  <c r="H114" i="24"/>
  <c r="C14" i="13" s="1"/>
  <c r="D90" i="26"/>
  <c r="L90"/>
  <c r="H117" i="24"/>
  <c r="C17" i="13" s="1"/>
  <c r="L48" i="26"/>
  <c r="K48"/>
  <c r="J48"/>
  <c r="L23"/>
  <c r="H105" i="24"/>
  <c r="H102"/>
  <c r="C2" i="13" s="1"/>
  <c r="C23" i="26"/>
  <c r="D17" i="13"/>
  <c r="D11"/>
  <c r="H104" i="23"/>
  <c r="D4" i="13" s="1"/>
  <c r="H116" i="23"/>
  <c r="D16" i="13" s="1"/>
  <c r="D5"/>
  <c r="D3"/>
  <c r="T63" i="27"/>
  <c r="U63"/>
  <c r="B4" i="13"/>
  <c r="D20" i="26"/>
  <c r="D65"/>
  <c r="K22"/>
  <c r="L89" i="27"/>
  <c r="B48"/>
  <c r="H107" i="24"/>
  <c r="C7" i="13" s="1"/>
  <c r="B48" i="26"/>
  <c r="H111" i="24"/>
  <c r="C11" i="13" s="1"/>
  <c r="H119" i="24"/>
  <c r="C19" i="13" s="1"/>
  <c r="H104" i="24"/>
  <c r="C4" i="13" s="1"/>
  <c r="H108" i="24"/>
  <c r="C8" i="13" s="1"/>
  <c r="B8"/>
  <c r="C5"/>
  <c r="B9"/>
  <c r="H116" i="17"/>
  <c r="J9" i="13"/>
  <c r="H113" i="17"/>
  <c r="H86" i="9"/>
  <c r="H10" i="13" s="1"/>
  <c r="H110" i="17"/>
  <c r="H104"/>
  <c r="H33" i="10"/>
  <c r="H89" i="9"/>
  <c r="H13" i="13" s="1"/>
  <c r="H8"/>
  <c r="H89" i="8"/>
  <c r="J13" i="13" s="1"/>
  <c r="H88" i="7"/>
  <c r="K13" i="13" s="1"/>
  <c r="O90" i="26"/>
  <c r="X88"/>
  <c r="X89" s="1"/>
  <c r="X60"/>
  <c r="X19" i="27"/>
  <c r="X65" s="1"/>
  <c r="F90" i="26"/>
  <c r="F48"/>
  <c r="F22" i="27"/>
  <c r="X88"/>
  <c r="X89" s="1"/>
  <c r="K66"/>
  <c r="O48" i="26"/>
  <c r="O66"/>
  <c r="O89"/>
  <c r="F66"/>
  <c r="U88"/>
  <c r="U89" s="1"/>
  <c r="X57"/>
  <c r="X56"/>
  <c r="U46"/>
  <c r="U47" s="1"/>
  <c r="V88"/>
  <c r="V89" s="1"/>
  <c r="F89"/>
  <c r="T88"/>
  <c r="X65"/>
  <c r="S88"/>
  <c r="S89" s="1"/>
  <c r="X55"/>
  <c r="Y81" i="17"/>
  <c r="Y40" i="9"/>
  <c r="Y41"/>
  <c r="Y39"/>
  <c r="Y60" s="1"/>
  <c r="Y37"/>
  <c r="Y42"/>
  <c r="P19" i="17"/>
  <c r="Q17" s="1"/>
  <c r="X21" i="18"/>
  <c r="X22" s="1"/>
  <c r="W65" i="12"/>
  <c r="Y9" i="22"/>
  <c r="Y55" s="1"/>
  <c r="Y11"/>
  <c r="Y12"/>
  <c r="Y13"/>
  <c r="Y14"/>
  <c r="Y15"/>
  <c r="Y16"/>
  <c r="Y39"/>
  <c r="Z39" s="1"/>
  <c r="Y41"/>
  <c r="Y62" s="1"/>
  <c r="M23" i="26"/>
  <c r="W21" i="24"/>
  <c r="W22" s="1"/>
  <c r="P19" i="22"/>
  <c r="P20" s="1"/>
  <c r="P21"/>
  <c r="M23" s="1"/>
  <c r="N22"/>
  <c r="W21" i="18"/>
  <c r="W22" s="1"/>
  <c r="F48" i="27"/>
  <c r="O90"/>
  <c r="Y78"/>
  <c r="F90"/>
  <c r="V88"/>
  <c r="V89" s="1"/>
  <c r="T88"/>
  <c r="T89" s="1"/>
  <c r="Y37"/>
  <c r="J48"/>
  <c r="O48"/>
  <c r="Y39"/>
  <c r="X60"/>
  <c r="C66"/>
  <c r="U46"/>
  <c r="U47" s="1"/>
  <c r="X57"/>
  <c r="S46"/>
  <c r="S47" s="1"/>
  <c r="S19"/>
  <c r="S65" s="1"/>
  <c r="W21"/>
  <c r="W22" s="1"/>
  <c r="Y12"/>
  <c r="T21"/>
  <c r="Y11"/>
  <c r="U21"/>
  <c r="V21"/>
  <c r="V22" s="1"/>
  <c r="X56"/>
  <c r="D23"/>
  <c r="Y17"/>
  <c r="Y9"/>
  <c r="Y14"/>
  <c r="X55"/>
  <c r="X63"/>
  <c r="Y34"/>
  <c r="Y44"/>
  <c r="Z44" s="1"/>
  <c r="Y42"/>
  <c r="X46"/>
  <c r="Y76"/>
  <c r="X46" i="26"/>
  <c r="V21"/>
  <c r="O65"/>
  <c r="Y77" i="27"/>
  <c r="Y79"/>
  <c r="Y84"/>
  <c r="Y81"/>
  <c r="Y84" i="26"/>
  <c r="Y86"/>
  <c r="Y81"/>
  <c r="Y79"/>
  <c r="Y78"/>
  <c r="Y76"/>
  <c r="P57"/>
  <c r="Y42"/>
  <c r="V46"/>
  <c r="Y39"/>
  <c r="T46"/>
  <c r="T47" s="1"/>
  <c r="Y36"/>
  <c r="S46"/>
  <c r="S47" s="1"/>
  <c r="Y37"/>
  <c r="C48"/>
  <c r="E48"/>
  <c r="W21"/>
  <c r="W22" s="1"/>
  <c r="Y17"/>
  <c r="S21"/>
  <c r="S22" s="1"/>
  <c r="Y14"/>
  <c r="Y12"/>
  <c r="U21"/>
  <c r="Y11"/>
  <c r="T21"/>
  <c r="X21"/>
  <c r="M66"/>
  <c r="Y9"/>
  <c r="D48"/>
  <c r="L66"/>
  <c r="O22"/>
  <c r="D66"/>
  <c r="B65"/>
  <c r="K66"/>
  <c r="C90" i="27"/>
  <c r="E90"/>
  <c r="J90"/>
  <c r="K48"/>
  <c r="P48"/>
  <c r="J22"/>
  <c r="N22"/>
  <c r="D66"/>
  <c r="D22"/>
  <c r="K22"/>
  <c r="O22"/>
  <c r="C22"/>
  <c r="L22"/>
  <c r="M66"/>
  <c r="G89" i="26"/>
  <c r="P90"/>
  <c r="B90"/>
  <c r="M90"/>
  <c r="E90"/>
  <c r="J90"/>
  <c r="V65" i="27"/>
  <c r="G19"/>
  <c r="P19"/>
  <c r="S21"/>
  <c r="D48"/>
  <c r="T19"/>
  <c r="Y35"/>
  <c r="T46"/>
  <c r="B47"/>
  <c r="M47"/>
  <c r="C48"/>
  <c r="K65"/>
  <c r="U88"/>
  <c r="J89"/>
  <c r="K90"/>
  <c r="Y36"/>
  <c r="V46"/>
  <c r="E48"/>
  <c r="L48"/>
  <c r="B65"/>
  <c r="L66"/>
  <c r="S88"/>
  <c r="B90"/>
  <c r="G90"/>
  <c r="M90"/>
  <c r="Y10"/>
  <c r="U19"/>
  <c r="B22"/>
  <c r="M22"/>
  <c r="G47"/>
  <c r="P89"/>
  <c r="D90"/>
  <c r="M48"/>
  <c r="Y86"/>
  <c r="X87" s="1"/>
  <c r="T89" i="26"/>
  <c r="S65"/>
  <c r="Y10"/>
  <c r="K20"/>
  <c r="U19"/>
  <c r="J22"/>
  <c r="N22"/>
  <c r="J47"/>
  <c r="P47"/>
  <c r="C66"/>
  <c r="Y34"/>
  <c r="T19"/>
  <c r="T65" s="1"/>
  <c r="B22"/>
  <c r="M22"/>
  <c r="Y35"/>
  <c r="Y44"/>
  <c r="X45" s="1"/>
  <c r="B47"/>
  <c r="G47"/>
  <c r="M47"/>
  <c r="P48"/>
  <c r="V19"/>
  <c r="V65" s="1"/>
  <c r="M48"/>
  <c r="Y77"/>
  <c r="J90" i="24"/>
  <c r="K90"/>
  <c r="V88"/>
  <c r="M90"/>
  <c r="G90"/>
  <c r="C90"/>
  <c r="D90"/>
  <c r="Y76"/>
  <c r="Y78"/>
  <c r="Y82"/>
  <c r="Y84"/>
  <c r="E90"/>
  <c r="Y80"/>
  <c r="Y77"/>
  <c r="Y79"/>
  <c r="Y81"/>
  <c r="Y83"/>
  <c r="B90"/>
  <c r="T56"/>
  <c r="T57"/>
  <c r="Y36"/>
  <c r="Y40"/>
  <c r="Y42"/>
  <c r="V66"/>
  <c r="U21"/>
  <c r="U55"/>
  <c r="U56"/>
  <c r="U58"/>
  <c r="U59"/>
  <c r="L66"/>
  <c r="K22"/>
  <c r="J22"/>
  <c r="V55"/>
  <c r="V56"/>
  <c r="V57"/>
  <c r="E66"/>
  <c r="Y10"/>
  <c r="Y11"/>
  <c r="Y14"/>
  <c r="Y16"/>
  <c r="T58"/>
  <c r="T63"/>
  <c r="Y9"/>
  <c r="Y12"/>
  <c r="Y13"/>
  <c r="Y15"/>
  <c r="Y17"/>
  <c r="T55"/>
  <c r="T59"/>
  <c r="T60"/>
  <c r="B65"/>
  <c r="K90" i="23"/>
  <c r="M90"/>
  <c r="P89"/>
  <c r="J89"/>
  <c r="G90"/>
  <c r="Y76"/>
  <c r="Y78"/>
  <c r="Y79"/>
  <c r="Y80"/>
  <c r="Y81"/>
  <c r="Y82"/>
  <c r="Y83"/>
  <c r="Y84"/>
  <c r="B90"/>
  <c r="Y40"/>
  <c r="Y36"/>
  <c r="D47" i="24"/>
  <c r="Y37"/>
  <c r="Y39"/>
  <c r="Y41"/>
  <c r="C48" i="23"/>
  <c r="E48"/>
  <c r="U46"/>
  <c r="U66" s="1"/>
  <c r="D66"/>
  <c r="D47"/>
  <c r="Y42"/>
  <c r="T46"/>
  <c r="T47" s="1"/>
  <c r="Y41"/>
  <c r="Y37"/>
  <c r="Y39"/>
  <c r="S46"/>
  <c r="S47" s="1"/>
  <c r="B47"/>
  <c r="V55"/>
  <c r="V56"/>
  <c r="V57"/>
  <c r="V59"/>
  <c r="M66"/>
  <c r="L66"/>
  <c r="K22"/>
  <c r="K66"/>
  <c r="S19"/>
  <c r="S65" s="1"/>
  <c r="E22"/>
  <c r="Y9"/>
  <c r="Y10"/>
  <c r="Y11"/>
  <c r="Y14"/>
  <c r="Y60" s="1"/>
  <c r="Y15"/>
  <c r="Y16"/>
  <c r="Y62" s="1"/>
  <c r="U55"/>
  <c r="U58"/>
  <c r="U59"/>
  <c r="Y17"/>
  <c r="U56"/>
  <c r="D22"/>
  <c r="T63"/>
  <c r="Y12"/>
  <c r="Y13"/>
  <c r="T55"/>
  <c r="T58"/>
  <c r="T59"/>
  <c r="T60"/>
  <c r="T61"/>
  <c r="S55"/>
  <c r="B65"/>
  <c r="T89" i="24"/>
  <c r="T47"/>
  <c r="U89"/>
  <c r="S47"/>
  <c r="V89"/>
  <c r="S65"/>
  <c r="T21"/>
  <c r="Y34"/>
  <c r="Y38"/>
  <c r="U19"/>
  <c r="G21"/>
  <c r="C23" s="1"/>
  <c r="S21"/>
  <c r="C22"/>
  <c r="N22"/>
  <c r="U46"/>
  <c r="J47"/>
  <c r="V47"/>
  <c r="K48"/>
  <c r="L65"/>
  <c r="C66"/>
  <c r="D89"/>
  <c r="K89"/>
  <c r="L90"/>
  <c r="T19"/>
  <c r="P21"/>
  <c r="J23" s="1"/>
  <c r="B22"/>
  <c r="M22"/>
  <c r="Y35"/>
  <c r="Y44"/>
  <c r="B47"/>
  <c r="G47"/>
  <c r="M47"/>
  <c r="C48"/>
  <c r="P48"/>
  <c r="C89"/>
  <c r="J89"/>
  <c r="P89"/>
  <c r="V19"/>
  <c r="L48"/>
  <c r="G19"/>
  <c r="P19"/>
  <c r="Q12" s="1"/>
  <c r="D48"/>
  <c r="E47"/>
  <c r="M48"/>
  <c r="Y86"/>
  <c r="T87" s="1"/>
  <c r="V89" i="23"/>
  <c r="V66"/>
  <c r="U89"/>
  <c r="S22"/>
  <c r="W22"/>
  <c r="T89"/>
  <c r="Y34"/>
  <c r="Y38"/>
  <c r="T57"/>
  <c r="M65"/>
  <c r="G19"/>
  <c r="D20" s="1"/>
  <c r="P19"/>
  <c r="Q13" s="1"/>
  <c r="U19"/>
  <c r="U22" s="1"/>
  <c r="G21"/>
  <c r="C23" s="1"/>
  <c r="C22"/>
  <c r="J22"/>
  <c r="C47"/>
  <c r="J47"/>
  <c r="P47"/>
  <c r="V47"/>
  <c r="K48"/>
  <c r="T56"/>
  <c r="P57"/>
  <c r="C66"/>
  <c r="D89"/>
  <c r="K89"/>
  <c r="S89"/>
  <c r="T21"/>
  <c r="T19"/>
  <c r="T65" s="1"/>
  <c r="P21"/>
  <c r="B22"/>
  <c r="M22"/>
  <c r="Y35"/>
  <c r="Y44"/>
  <c r="P48"/>
  <c r="V19"/>
  <c r="V22" s="1"/>
  <c r="E47"/>
  <c r="M48"/>
  <c r="Y77"/>
  <c r="Y86"/>
  <c r="Y77" i="22"/>
  <c r="Y79"/>
  <c r="Y81"/>
  <c r="Y83"/>
  <c r="U65"/>
  <c r="T22"/>
  <c r="U47"/>
  <c r="U66"/>
  <c r="T89"/>
  <c r="W22"/>
  <c r="S89"/>
  <c r="B23"/>
  <c r="G66"/>
  <c r="C23"/>
  <c r="G23"/>
  <c r="G22"/>
  <c r="U22"/>
  <c r="C20"/>
  <c r="D20"/>
  <c r="G65"/>
  <c r="G20"/>
  <c r="H19"/>
  <c r="P65"/>
  <c r="Q12"/>
  <c r="V47"/>
  <c r="V66"/>
  <c r="D23"/>
  <c r="T66"/>
  <c r="Z34"/>
  <c r="Z36"/>
  <c r="Y57"/>
  <c r="Y59"/>
  <c r="Z38"/>
  <c r="Z40"/>
  <c r="Y61"/>
  <c r="Y63"/>
  <c r="Z42"/>
  <c r="V89"/>
  <c r="K20"/>
  <c r="V21"/>
  <c r="Y45"/>
  <c r="S55"/>
  <c r="K65"/>
  <c r="D90"/>
  <c r="Y10"/>
  <c r="E22"/>
  <c r="L22"/>
  <c r="S46"/>
  <c r="T47"/>
  <c r="E66"/>
  <c r="B89"/>
  <c r="U89"/>
  <c r="H9"/>
  <c r="H10"/>
  <c r="H11"/>
  <c r="H13"/>
  <c r="H15"/>
  <c r="H17"/>
  <c r="V19"/>
  <c r="B20"/>
  <c r="D22"/>
  <c r="K22"/>
  <c r="U45"/>
  <c r="K47"/>
  <c r="L48"/>
  <c r="G55"/>
  <c r="U56"/>
  <c r="D66"/>
  <c r="L66"/>
  <c r="E89"/>
  <c r="L89"/>
  <c r="G90"/>
  <c r="M90"/>
  <c r="Y35"/>
  <c r="Y37"/>
  <c r="S45"/>
  <c r="S19"/>
  <c r="V45"/>
  <c r="P55"/>
  <c r="J65"/>
  <c r="Y86"/>
  <c r="Z80" s="1"/>
  <c r="G89"/>
  <c r="E20"/>
  <c r="T45"/>
  <c r="K48"/>
  <c r="J90" i="18"/>
  <c r="J89"/>
  <c r="T57"/>
  <c r="T59"/>
  <c r="T63"/>
  <c r="T88"/>
  <c r="T89" s="1"/>
  <c r="M66"/>
  <c r="L90"/>
  <c r="P90"/>
  <c r="E22"/>
  <c r="C90"/>
  <c r="E66"/>
  <c r="D66"/>
  <c r="E90"/>
  <c r="M48"/>
  <c r="M22"/>
  <c r="B22"/>
  <c r="Y83"/>
  <c r="Y79"/>
  <c r="Y81"/>
  <c r="K90"/>
  <c r="D22"/>
  <c r="L66"/>
  <c r="G19"/>
  <c r="G65" s="1"/>
  <c r="O22"/>
  <c r="Y76"/>
  <c r="Y78"/>
  <c r="Y80"/>
  <c r="Y82"/>
  <c r="Y84"/>
  <c r="S47"/>
  <c r="C48"/>
  <c r="G47"/>
  <c r="V46"/>
  <c r="V47" s="1"/>
  <c r="E48"/>
  <c r="Y36"/>
  <c r="Y40"/>
  <c r="Y42"/>
  <c r="U56"/>
  <c r="Y35"/>
  <c r="Y37"/>
  <c r="Y39"/>
  <c r="Y41"/>
  <c r="B48"/>
  <c r="L22"/>
  <c r="K22"/>
  <c r="V55"/>
  <c r="V56"/>
  <c r="V59"/>
  <c r="U59"/>
  <c r="U55"/>
  <c r="U58"/>
  <c r="T55"/>
  <c r="T58"/>
  <c r="T60"/>
  <c r="T61"/>
  <c r="T65"/>
  <c r="G55"/>
  <c r="Y9"/>
  <c r="Y11"/>
  <c r="Y12"/>
  <c r="Y13"/>
  <c r="Y14"/>
  <c r="Y15"/>
  <c r="Y16"/>
  <c r="Y17"/>
  <c r="Y63" s="1"/>
  <c r="S55"/>
  <c r="V89"/>
  <c r="T22"/>
  <c r="T47"/>
  <c r="T66"/>
  <c r="U47"/>
  <c r="U89"/>
  <c r="S89"/>
  <c r="E89"/>
  <c r="L89"/>
  <c r="B90"/>
  <c r="G90"/>
  <c r="M90"/>
  <c r="P19"/>
  <c r="Q13" s="1"/>
  <c r="U19"/>
  <c r="G21"/>
  <c r="C23" s="1"/>
  <c r="C22"/>
  <c r="J22"/>
  <c r="N22"/>
  <c r="J47"/>
  <c r="P47"/>
  <c r="D48"/>
  <c r="K48"/>
  <c r="T56"/>
  <c r="P57"/>
  <c r="C66"/>
  <c r="K66"/>
  <c r="Y10"/>
  <c r="S19"/>
  <c r="U21"/>
  <c r="P55"/>
  <c r="V57"/>
  <c r="P63"/>
  <c r="Y77"/>
  <c r="V19"/>
  <c r="V22" s="1"/>
  <c r="Y34"/>
  <c r="Y38"/>
  <c r="L48"/>
  <c r="P59"/>
  <c r="P60"/>
  <c r="P62"/>
  <c r="M65"/>
  <c r="P21"/>
  <c r="P66" s="1"/>
  <c r="Y44"/>
  <c r="P48"/>
  <c r="D90"/>
  <c r="Y86"/>
  <c r="G89"/>
  <c r="P21" i="17"/>
  <c r="J23" s="1"/>
  <c r="N23" i="10"/>
  <c r="O23"/>
  <c r="P55" i="9"/>
  <c r="P56"/>
  <c r="I6" i="13"/>
  <c r="P55" i="8"/>
  <c r="J23" i="7"/>
  <c r="N23"/>
  <c r="P21"/>
  <c r="P23" s="1"/>
  <c r="L23" i="5"/>
  <c r="L23" i="2"/>
  <c r="L23" i="12"/>
  <c r="G21" i="17"/>
  <c r="B23" i="10"/>
  <c r="D23"/>
  <c r="B23" i="9"/>
  <c r="J3" i="13"/>
  <c r="G59" i="9"/>
  <c r="D23"/>
  <c r="B23" i="8"/>
  <c r="K3" i="13"/>
  <c r="C23" i="7"/>
  <c r="G21" i="5"/>
  <c r="N3" i="13"/>
  <c r="G57" i="2"/>
  <c r="B23"/>
  <c r="C23" i="12"/>
  <c r="E23"/>
  <c r="Q34" i="16"/>
  <c r="Q40"/>
  <c r="P12" i="13"/>
  <c r="P55" i="16"/>
  <c r="Q42"/>
  <c r="Q38"/>
  <c r="Q36"/>
  <c r="J45"/>
  <c r="Q44"/>
  <c r="P45"/>
  <c r="L45"/>
  <c r="W55"/>
  <c r="E65"/>
  <c r="D47" i="7"/>
  <c r="O47"/>
  <c r="C65"/>
  <c r="L65"/>
  <c r="L45"/>
  <c r="B65"/>
  <c r="K65"/>
  <c r="B45"/>
  <c r="B47"/>
  <c r="M45" i="5"/>
  <c r="D65"/>
  <c r="M47"/>
  <c r="X65"/>
  <c r="D45" i="1"/>
  <c r="C45"/>
  <c r="Q39"/>
  <c r="Q35"/>
  <c r="N45"/>
  <c r="J45"/>
  <c r="Q40"/>
  <c r="Q36"/>
  <c r="O45"/>
  <c r="K45"/>
  <c r="Q41"/>
  <c r="Q37"/>
  <c r="P45"/>
  <c r="L45"/>
  <c r="Q42"/>
  <c r="Q38"/>
  <c r="Q34"/>
  <c r="M45"/>
  <c r="D47"/>
  <c r="P47"/>
  <c r="L47"/>
  <c r="D65"/>
  <c r="B47"/>
  <c r="M47"/>
  <c r="G47"/>
  <c r="Q39" i="2"/>
  <c r="Q35"/>
  <c r="N45"/>
  <c r="J45"/>
  <c r="Q37"/>
  <c r="L45"/>
  <c r="Q38"/>
  <c r="Q40"/>
  <c r="Q36"/>
  <c r="O45"/>
  <c r="K45"/>
  <c r="Q41"/>
  <c r="P45"/>
  <c r="Q42"/>
  <c r="Q34"/>
  <c r="M45"/>
  <c r="D45"/>
  <c r="W47"/>
  <c r="C45"/>
  <c r="K45" i="12"/>
  <c r="O45"/>
  <c r="C65"/>
  <c r="L45"/>
  <c r="B65"/>
  <c r="H19" i="17"/>
  <c r="G20"/>
  <c r="B20"/>
  <c r="C20"/>
  <c r="H17"/>
  <c r="H16"/>
  <c r="H15"/>
  <c r="H14"/>
  <c r="H13"/>
  <c r="H12"/>
  <c r="H11"/>
  <c r="H10"/>
  <c r="H9"/>
  <c r="G65"/>
  <c r="E65"/>
  <c r="S19"/>
  <c r="D20"/>
  <c r="J65"/>
  <c r="U19"/>
  <c r="U65" s="1"/>
  <c r="T19"/>
  <c r="X19"/>
  <c r="X22" s="1"/>
  <c r="E20"/>
  <c r="J22"/>
  <c r="H19" i="10"/>
  <c r="G20"/>
  <c r="B20"/>
  <c r="H16"/>
  <c r="H14"/>
  <c r="H12"/>
  <c r="H10"/>
  <c r="C20"/>
  <c r="H15"/>
  <c r="H11"/>
  <c r="H9"/>
  <c r="D20"/>
  <c r="H17"/>
  <c r="H13"/>
  <c r="N20"/>
  <c r="Q19"/>
  <c r="M20"/>
  <c r="P20"/>
  <c r="Q12"/>
  <c r="Q10"/>
  <c r="K20"/>
  <c r="L20"/>
  <c r="Q17"/>
  <c r="Q15"/>
  <c r="Q13"/>
  <c r="Q11"/>
  <c r="Q9"/>
  <c r="J20"/>
  <c r="Q16"/>
  <c r="Q14"/>
  <c r="O20"/>
  <c r="S19"/>
  <c r="Y19" s="1"/>
  <c r="Z9" s="1"/>
  <c r="E20"/>
  <c r="J22"/>
  <c r="P22"/>
  <c r="O22"/>
  <c r="N22"/>
  <c r="X22"/>
  <c r="E22"/>
  <c r="H19" i="9"/>
  <c r="C20"/>
  <c r="D20"/>
  <c r="H15"/>
  <c r="H11"/>
  <c r="H9"/>
  <c r="G65"/>
  <c r="G20"/>
  <c r="B20"/>
  <c r="H16"/>
  <c r="H14"/>
  <c r="H12"/>
  <c r="H10"/>
  <c r="H17"/>
  <c r="H13"/>
  <c r="E20"/>
  <c r="T19"/>
  <c r="E65"/>
  <c r="S19"/>
  <c r="E22"/>
  <c r="J65"/>
  <c r="P19"/>
  <c r="U19"/>
  <c r="G19" i="8"/>
  <c r="H19" s="1"/>
  <c r="P19"/>
  <c r="U19"/>
  <c r="Y19" s="1"/>
  <c r="Z19" s="1"/>
  <c r="T19" i="7"/>
  <c r="S19"/>
  <c r="Y19" s="1"/>
  <c r="Z19" s="1"/>
  <c r="Y19" i="5"/>
  <c r="Z19" s="1"/>
  <c r="G19"/>
  <c r="H19" s="1"/>
  <c r="P19"/>
  <c r="Q19" s="1"/>
  <c r="T19"/>
  <c r="K22"/>
  <c r="O22"/>
  <c r="Q9" i="8"/>
  <c r="Q13"/>
  <c r="E20"/>
  <c r="L20"/>
  <c r="E65"/>
  <c r="M20"/>
  <c r="T65"/>
  <c r="O22"/>
  <c r="N20"/>
  <c r="H17" i="7"/>
  <c r="H13"/>
  <c r="H9"/>
  <c r="H12"/>
  <c r="G20"/>
  <c r="H15"/>
  <c r="H11"/>
  <c r="C20"/>
  <c r="H14"/>
  <c r="H10"/>
  <c r="H16"/>
  <c r="B20"/>
  <c r="P65"/>
  <c r="P20"/>
  <c r="Q14"/>
  <c r="Q10"/>
  <c r="L20"/>
  <c r="Q17"/>
  <c r="Q9"/>
  <c r="M20"/>
  <c r="Q16"/>
  <c r="Q15"/>
  <c r="Q11"/>
  <c r="Q13"/>
  <c r="Q12"/>
  <c r="E20"/>
  <c r="G22"/>
  <c r="J20"/>
  <c r="N20"/>
  <c r="D22"/>
  <c r="K22"/>
  <c r="J65"/>
  <c r="U65"/>
  <c r="T65"/>
  <c r="E65"/>
  <c r="D20"/>
  <c r="K20"/>
  <c r="U22" i="5"/>
  <c r="E65"/>
  <c r="B65"/>
  <c r="W65"/>
  <c r="C20"/>
  <c r="B20"/>
  <c r="B22"/>
  <c r="C65"/>
  <c r="T65"/>
  <c r="K20" i="1"/>
  <c r="T19"/>
  <c r="P22"/>
  <c r="B22"/>
  <c r="N22"/>
  <c r="J22"/>
  <c r="N65"/>
  <c r="J65"/>
  <c r="G19"/>
  <c r="P19"/>
  <c r="S19"/>
  <c r="Y19" s="1"/>
  <c r="Z19" s="1"/>
  <c r="T65"/>
  <c r="L20" i="2"/>
  <c r="O20"/>
  <c r="G19"/>
  <c r="P19"/>
  <c r="U19"/>
  <c r="U65" s="1"/>
  <c r="C20"/>
  <c r="V65"/>
  <c r="U22"/>
  <c r="X19"/>
  <c r="X65" s="1"/>
  <c r="F22"/>
  <c r="T65"/>
  <c r="T19" i="12"/>
  <c r="Y19" s="1"/>
  <c r="Z19" s="1"/>
  <c r="G19"/>
  <c r="P19"/>
  <c r="P61" i="16"/>
  <c r="M45"/>
  <c r="P46"/>
  <c r="P60"/>
  <c r="P56"/>
  <c r="O45"/>
  <c r="H39"/>
  <c r="F45"/>
  <c r="H35"/>
  <c r="H44"/>
  <c r="B45"/>
  <c r="H40"/>
  <c r="E45"/>
  <c r="H37"/>
  <c r="H41"/>
  <c r="D45"/>
  <c r="G46"/>
  <c r="H34"/>
  <c r="H38"/>
  <c r="H42"/>
  <c r="C45"/>
  <c r="P2" i="13"/>
  <c r="H14" i="16"/>
  <c r="G57"/>
  <c r="G65"/>
  <c r="H16"/>
  <c r="H19"/>
  <c r="H11"/>
  <c r="C23"/>
  <c r="B20"/>
  <c r="C20"/>
  <c r="C65"/>
  <c r="B65"/>
  <c r="K65"/>
  <c r="T19"/>
  <c r="P5" i="13"/>
  <c r="I5"/>
  <c r="J23" i="9"/>
  <c r="P21" i="8"/>
  <c r="P23" s="1"/>
  <c r="P57"/>
  <c r="M48" i="17"/>
  <c r="P48"/>
  <c r="M90"/>
  <c r="T59"/>
  <c r="B90"/>
  <c r="T88"/>
  <c r="T89" s="1"/>
  <c r="Y83"/>
  <c r="Y79"/>
  <c r="C48"/>
  <c r="U59"/>
  <c r="V65"/>
  <c r="V55"/>
  <c r="V57"/>
  <c r="V59"/>
  <c r="L66"/>
  <c r="Y9"/>
  <c r="Y15"/>
  <c r="K66"/>
  <c r="J90"/>
  <c r="Y38"/>
  <c r="Y40"/>
  <c r="Y41"/>
  <c r="M66"/>
  <c r="V88"/>
  <c r="V89" s="1"/>
  <c r="E90"/>
  <c r="L90"/>
  <c r="C90"/>
  <c r="P90"/>
  <c r="E66"/>
  <c r="N22"/>
  <c r="Y76"/>
  <c r="Y78"/>
  <c r="Y80"/>
  <c r="Y82"/>
  <c r="Y84"/>
  <c r="G89"/>
  <c r="U89"/>
  <c r="Y77"/>
  <c r="Y86"/>
  <c r="S88"/>
  <c r="E89"/>
  <c r="L89"/>
  <c r="D90"/>
  <c r="K90"/>
  <c r="U21"/>
  <c r="Y34"/>
  <c r="T21"/>
  <c r="T66" s="1"/>
  <c r="Y16"/>
  <c r="V46"/>
  <c r="V66" s="1"/>
  <c r="S21"/>
  <c r="W21"/>
  <c r="Y12"/>
  <c r="Y14"/>
  <c r="U55"/>
  <c r="U46"/>
  <c r="U47" s="1"/>
  <c r="U58"/>
  <c r="Y39"/>
  <c r="T65"/>
  <c r="C66"/>
  <c r="M47"/>
  <c r="J48"/>
  <c r="S46"/>
  <c r="S47" s="1"/>
  <c r="X21"/>
  <c r="V56"/>
  <c r="Y17"/>
  <c r="D23"/>
  <c r="T55"/>
  <c r="T56"/>
  <c r="T57"/>
  <c r="T60"/>
  <c r="T61"/>
  <c r="Y42"/>
  <c r="G47"/>
  <c r="G48"/>
  <c r="Y11"/>
  <c r="Y13"/>
  <c r="Y35"/>
  <c r="Y37"/>
  <c r="Y44"/>
  <c r="U45" s="1"/>
  <c r="S55"/>
  <c r="L22"/>
  <c r="V22"/>
  <c r="L47"/>
  <c r="T47"/>
  <c r="Y10"/>
  <c r="D22"/>
  <c r="K22"/>
  <c r="O22"/>
  <c r="Y36"/>
  <c r="D47"/>
  <c r="K47"/>
  <c r="E48"/>
  <c r="L48"/>
  <c r="U56"/>
  <c r="D66"/>
  <c r="E47"/>
  <c r="C47"/>
  <c r="K48"/>
  <c r="K8" i="13"/>
  <c r="O66" i="16"/>
  <c r="Y35"/>
  <c r="W46"/>
  <c r="W47" s="1"/>
  <c r="Y39"/>
  <c r="X46"/>
  <c r="X47" s="1"/>
  <c r="Y37"/>
  <c r="Y41"/>
  <c r="Y34"/>
  <c r="S46"/>
  <c r="S47" s="1"/>
  <c r="S55"/>
  <c r="Y36"/>
  <c r="Y38"/>
  <c r="Y40"/>
  <c r="Y42"/>
  <c r="O23"/>
  <c r="M23"/>
  <c r="U55"/>
  <c r="K66"/>
  <c r="K23"/>
  <c r="J23"/>
  <c r="N23"/>
  <c r="L66"/>
  <c r="Y12"/>
  <c r="Y14"/>
  <c r="Y16"/>
  <c r="D23"/>
  <c r="F66"/>
  <c r="Y9"/>
  <c r="Y11"/>
  <c r="Y15"/>
  <c r="Y17"/>
  <c r="B23"/>
  <c r="T55"/>
  <c r="X55"/>
  <c r="D66"/>
  <c r="E23"/>
  <c r="S65"/>
  <c r="C66"/>
  <c r="S22"/>
  <c r="W22"/>
  <c r="Y13"/>
  <c r="C22"/>
  <c r="M22"/>
  <c r="G23"/>
  <c r="C47"/>
  <c r="M47"/>
  <c r="G48"/>
  <c r="B22"/>
  <c r="L22"/>
  <c r="F23"/>
  <c r="P23"/>
  <c r="B47"/>
  <c r="L47"/>
  <c r="V55"/>
  <c r="M66"/>
  <c r="Y10"/>
  <c r="Y56" s="1"/>
  <c r="E22"/>
  <c r="K22"/>
  <c r="U46"/>
  <c r="E47"/>
  <c r="K47"/>
  <c r="O47"/>
  <c r="E48"/>
  <c r="K48"/>
  <c r="V46"/>
  <c r="F47"/>
  <c r="D22"/>
  <c r="J22"/>
  <c r="Y44"/>
  <c r="T46"/>
  <c r="D47"/>
  <c r="J47"/>
  <c r="N47"/>
  <c r="E50" i="15"/>
  <c r="M34"/>
  <c r="D17"/>
  <c r="E37"/>
  <c r="F14"/>
  <c r="F15" s="1"/>
  <c r="Q34"/>
  <c r="M36"/>
  <c r="K35"/>
  <c r="F45"/>
  <c r="Q16"/>
  <c r="Q17" s="1"/>
  <c r="W22" i="9"/>
  <c r="U21"/>
  <c r="Y11"/>
  <c r="Y13"/>
  <c r="Y15"/>
  <c r="Y17"/>
  <c r="U58"/>
  <c r="D48"/>
  <c r="T21"/>
  <c r="T22" s="1"/>
  <c r="L23"/>
  <c r="J22"/>
  <c r="T58"/>
  <c r="T63"/>
  <c r="J2" i="13"/>
  <c r="V21" i="8"/>
  <c r="V66" s="1"/>
  <c r="H80"/>
  <c r="J4" i="13" s="1"/>
  <c r="D23" i="8"/>
  <c r="Y9" i="7"/>
  <c r="Y13"/>
  <c r="Y16"/>
  <c r="E23"/>
  <c r="T46"/>
  <c r="U21"/>
  <c r="Y12"/>
  <c r="Y17"/>
  <c r="Y10"/>
  <c r="Y21" s="1"/>
  <c r="X21"/>
  <c r="Y11"/>
  <c r="Y14"/>
  <c r="Y60" s="1"/>
  <c r="Y15"/>
  <c r="W46"/>
  <c r="W47" s="1"/>
  <c r="L8" i="13"/>
  <c r="H85" i="5"/>
  <c r="L10" i="13" s="1"/>
  <c r="V59" i="5"/>
  <c r="U59"/>
  <c r="J23"/>
  <c r="N23"/>
  <c r="J48"/>
  <c r="N48"/>
  <c r="Y9"/>
  <c r="Y12"/>
  <c r="Y58" s="1"/>
  <c r="Y14"/>
  <c r="Y16"/>
  <c r="V55"/>
  <c r="T56"/>
  <c r="V57"/>
  <c r="Y38"/>
  <c r="Y59" s="1"/>
  <c r="T61"/>
  <c r="Y41"/>
  <c r="Y62" s="1"/>
  <c r="U65"/>
  <c r="V21"/>
  <c r="V56"/>
  <c r="Y39"/>
  <c r="M5" i="13"/>
  <c r="U21" i="5"/>
  <c r="Y11"/>
  <c r="Y57" s="1"/>
  <c r="Y13"/>
  <c r="Y15"/>
  <c r="Y17"/>
  <c r="S55"/>
  <c r="W55"/>
  <c r="U56"/>
  <c r="Y36"/>
  <c r="T59"/>
  <c r="Y42"/>
  <c r="Y63" s="1"/>
  <c r="V65"/>
  <c r="V21" i="1"/>
  <c r="V22" s="1"/>
  <c r="W46"/>
  <c r="U21"/>
  <c r="Y11"/>
  <c r="Y13"/>
  <c r="Y59" s="1"/>
  <c r="Y15"/>
  <c r="Y17"/>
  <c r="T55"/>
  <c r="V56"/>
  <c r="T57"/>
  <c r="U59"/>
  <c r="Y39"/>
  <c r="T63"/>
  <c r="V57"/>
  <c r="S46"/>
  <c r="S47" s="1"/>
  <c r="Y37"/>
  <c r="V59"/>
  <c r="Y40"/>
  <c r="W65"/>
  <c r="W21"/>
  <c r="Y12"/>
  <c r="Y58" s="1"/>
  <c r="Y14"/>
  <c r="Y60" s="1"/>
  <c r="Y16"/>
  <c r="S55"/>
  <c r="U56"/>
  <c r="Y36"/>
  <c r="Y57" s="1"/>
  <c r="T59"/>
  <c r="Y42"/>
  <c r="U65"/>
  <c r="Y14" i="2"/>
  <c r="U58"/>
  <c r="S65"/>
  <c r="T21"/>
  <c r="T22" s="1"/>
  <c r="X21"/>
  <c r="X22" s="1"/>
  <c r="U59"/>
  <c r="V57"/>
  <c r="Y9"/>
  <c r="Y17"/>
  <c r="Y16"/>
  <c r="Y15"/>
  <c r="Y61" s="1"/>
  <c r="Y13"/>
  <c r="Y12"/>
  <c r="Y11"/>
  <c r="S55"/>
  <c r="X55"/>
  <c r="T58"/>
  <c r="C50" i="15"/>
  <c r="F47"/>
  <c r="N34"/>
  <c r="L50"/>
  <c r="F36"/>
  <c r="F38" s="1"/>
  <c r="C35"/>
  <c r="G30"/>
  <c r="B35"/>
  <c r="G32"/>
  <c r="D35"/>
  <c r="F35"/>
  <c r="E35"/>
  <c r="G29"/>
  <c r="G31"/>
  <c r="R34"/>
  <c r="S34"/>
  <c r="S50" s="1"/>
  <c r="M16"/>
  <c r="M18" s="1"/>
  <c r="N9"/>
  <c r="M14"/>
  <c r="M45"/>
  <c r="K50"/>
  <c r="F50"/>
  <c r="G12"/>
  <c r="E15"/>
  <c r="F16"/>
  <c r="F18" s="1"/>
  <c r="G10"/>
  <c r="F46"/>
  <c r="R14"/>
  <c r="D50"/>
  <c r="P14"/>
  <c r="P50" s="1"/>
  <c r="S36"/>
  <c r="P16"/>
  <c r="S16"/>
  <c r="S17" s="1"/>
  <c r="R16"/>
  <c r="R17" s="1"/>
  <c r="P36"/>
  <c r="P37" s="1"/>
  <c r="Q50"/>
  <c r="D51"/>
  <c r="T66" i="2"/>
  <c r="Y10"/>
  <c r="V21"/>
  <c r="X46"/>
  <c r="X66" s="1"/>
  <c r="D23"/>
  <c r="C23"/>
  <c r="J23"/>
  <c r="N23"/>
  <c r="C48"/>
  <c r="J48"/>
  <c r="N48"/>
  <c r="U46"/>
  <c r="U66" s="1"/>
  <c r="Y37"/>
  <c r="Y58" s="1"/>
  <c r="Y41"/>
  <c r="Y62" s="1"/>
  <c r="E23"/>
  <c r="F23"/>
  <c r="Y35"/>
  <c r="Y56" s="1"/>
  <c r="Y39"/>
  <c r="Y34"/>
  <c r="V46"/>
  <c r="Y38"/>
  <c r="Y59" s="1"/>
  <c r="Y42"/>
  <c r="Y63" s="1"/>
  <c r="T56"/>
  <c r="Q36" i="15"/>
  <c r="Q51" s="1"/>
  <c r="T9"/>
  <c r="T11"/>
  <c r="T12"/>
  <c r="T29"/>
  <c r="T31"/>
  <c r="R36"/>
  <c r="C51"/>
  <c r="T10"/>
  <c r="E17"/>
  <c r="I17"/>
  <c r="D18"/>
  <c r="T30"/>
  <c r="T32"/>
  <c r="D37"/>
  <c r="I38"/>
  <c r="C17"/>
  <c r="L17"/>
  <c r="C37"/>
  <c r="P45"/>
  <c r="E51"/>
  <c r="B17"/>
  <c r="K17"/>
  <c r="B37"/>
  <c r="M38"/>
  <c r="J23" i="12"/>
  <c r="N23"/>
  <c r="B48"/>
  <c r="W21"/>
  <c r="W22" s="1"/>
  <c r="K23"/>
  <c r="M23"/>
  <c r="O23"/>
  <c r="Y57" i="2"/>
  <c r="Y60"/>
  <c r="Y9" i="1"/>
  <c r="N22" i="8"/>
  <c r="W21"/>
  <c r="N22" i="9"/>
  <c r="N23"/>
  <c r="W22" i="8"/>
  <c r="X21"/>
  <c r="O23" i="9"/>
  <c r="P66" i="12"/>
  <c r="Y34"/>
  <c r="Y35"/>
  <c r="Y46" s="1"/>
  <c r="Y36"/>
  <c r="Y37"/>
  <c r="Y38"/>
  <c r="Y39"/>
  <c r="Y60" s="1"/>
  <c r="Y40"/>
  <c r="Y41"/>
  <c r="Y42"/>
  <c r="Y9"/>
  <c r="T21"/>
  <c r="V21"/>
  <c r="V22" s="1"/>
  <c r="Y11"/>
  <c r="Y12"/>
  <c r="Y13"/>
  <c r="Y59" s="1"/>
  <c r="Y14"/>
  <c r="Y15"/>
  <c r="Y16"/>
  <c r="Y17"/>
  <c r="Y63" s="1"/>
  <c r="K66"/>
  <c r="M66"/>
  <c r="O66"/>
  <c r="V65"/>
  <c r="X65"/>
  <c r="T55"/>
  <c r="V55"/>
  <c r="X55"/>
  <c r="T57"/>
  <c r="V57"/>
  <c r="T58"/>
  <c r="T59"/>
  <c r="V59"/>
  <c r="T60"/>
  <c r="T61"/>
  <c r="T63"/>
  <c r="D66"/>
  <c r="F66"/>
  <c r="S21"/>
  <c r="S22" s="1"/>
  <c r="U21"/>
  <c r="U22" s="1"/>
  <c r="X21"/>
  <c r="X22" s="1"/>
  <c r="B23"/>
  <c r="D23"/>
  <c r="F23"/>
  <c r="U55"/>
  <c r="U56"/>
  <c r="U58"/>
  <c r="U59"/>
  <c r="C66"/>
  <c r="E66"/>
  <c r="G66"/>
  <c r="T47"/>
  <c r="V47"/>
  <c r="V66"/>
  <c r="W47"/>
  <c r="C22"/>
  <c r="E22"/>
  <c r="G22"/>
  <c r="K22"/>
  <c r="M22"/>
  <c r="O22"/>
  <c r="S46"/>
  <c r="U46"/>
  <c r="C47"/>
  <c r="E47"/>
  <c r="G47"/>
  <c r="K47"/>
  <c r="M47"/>
  <c r="O47"/>
  <c r="C48"/>
  <c r="E48"/>
  <c r="G48"/>
  <c r="K48"/>
  <c r="M48"/>
  <c r="O48"/>
  <c r="S55"/>
  <c r="T56"/>
  <c r="V56"/>
  <c r="S65"/>
  <c r="L66"/>
  <c r="Y10"/>
  <c r="B22"/>
  <c r="D22"/>
  <c r="F22"/>
  <c r="J22"/>
  <c r="L22"/>
  <c r="N22"/>
  <c r="X46"/>
  <c r="B47"/>
  <c r="D47"/>
  <c r="F47"/>
  <c r="J47"/>
  <c r="L47"/>
  <c r="N47"/>
  <c r="P47"/>
  <c r="D48"/>
  <c r="F48"/>
  <c r="P48"/>
  <c r="K23" i="10"/>
  <c r="M23"/>
  <c r="Y13"/>
  <c r="Y11"/>
  <c r="B22"/>
  <c r="G22"/>
  <c r="M22"/>
  <c r="D22"/>
  <c r="K22"/>
  <c r="S22"/>
  <c r="U22"/>
  <c r="T22"/>
  <c r="V22"/>
  <c r="Y10"/>
  <c r="C23"/>
  <c r="E23"/>
  <c r="J23"/>
  <c r="L23"/>
  <c r="P23"/>
  <c r="Y38" i="9"/>
  <c r="Y59" s="1"/>
  <c r="K23"/>
  <c r="M23"/>
  <c r="V56"/>
  <c r="M66"/>
  <c r="Y9"/>
  <c r="L22"/>
  <c r="T61"/>
  <c r="T60"/>
  <c r="K66"/>
  <c r="U65"/>
  <c r="C23"/>
  <c r="E23"/>
  <c r="U59"/>
  <c r="U56"/>
  <c r="T59"/>
  <c r="T57"/>
  <c r="C22"/>
  <c r="T56"/>
  <c r="C66"/>
  <c r="V55"/>
  <c r="U55"/>
  <c r="T55"/>
  <c r="S55"/>
  <c r="S22"/>
  <c r="U22"/>
  <c r="V22"/>
  <c r="S47"/>
  <c r="Y57"/>
  <c r="Y58"/>
  <c r="Y61"/>
  <c r="Y62"/>
  <c r="Y10"/>
  <c r="B22"/>
  <c r="D22"/>
  <c r="G22"/>
  <c r="K22"/>
  <c r="M22"/>
  <c r="Y34"/>
  <c r="Y35"/>
  <c r="Y44"/>
  <c r="T45" s="1"/>
  <c r="T46"/>
  <c r="V46"/>
  <c r="B47"/>
  <c r="D47"/>
  <c r="G47"/>
  <c r="K47"/>
  <c r="M47"/>
  <c r="C48"/>
  <c r="E48"/>
  <c r="J48"/>
  <c r="L48"/>
  <c r="P48"/>
  <c r="T65"/>
  <c r="V65"/>
  <c r="D66"/>
  <c r="G66"/>
  <c r="L66"/>
  <c r="P66"/>
  <c r="U46"/>
  <c r="C47"/>
  <c r="E47"/>
  <c r="K48"/>
  <c r="M48"/>
  <c r="Y35" i="8"/>
  <c r="Y36"/>
  <c r="Y37"/>
  <c r="Y38"/>
  <c r="Y39"/>
  <c r="Y60" s="1"/>
  <c r="Y40"/>
  <c r="Y41"/>
  <c r="Y62" s="1"/>
  <c r="Y42"/>
  <c r="Y63" s="1"/>
  <c r="B47"/>
  <c r="M22"/>
  <c r="K22"/>
  <c r="U56"/>
  <c r="K66"/>
  <c r="M66"/>
  <c r="V65"/>
  <c r="S65"/>
  <c r="C23"/>
  <c r="E23"/>
  <c r="G66"/>
  <c r="Y9"/>
  <c r="S21"/>
  <c r="U21"/>
  <c r="U22" s="1"/>
  <c r="Y11"/>
  <c r="Y57" s="1"/>
  <c r="Y12"/>
  <c r="Y13"/>
  <c r="Y14"/>
  <c r="Y15"/>
  <c r="Y61" s="1"/>
  <c r="Y16"/>
  <c r="Y17"/>
  <c r="B22"/>
  <c r="T55"/>
  <c r="V55"/>
  <c r="T57"/>
  <c r="V57"/>
  <c r="T59"/>
  <c r="V59"/>
  <c r="T60"/>
  <c r="T61"/>
  <c r="T63"/>
  <c r="C66"/>
  <c r="E66"/>
  <c r="D22"/>
  <c r="S55"/>
  <c r="U55"/>
  <c r="U59"/>
  <c r="D66"/>
  <c r="S22"/>
  <c r="T66"/>
  <c r="T47"/>
  <c r="V47"/>
  <c r="T22"/>
  <c r="V22"/>
  <c r="Y10"/>
  <c r="C22"/>
  <c r="E22"/>
  <c r="J22"/>
  <c r="L22"/>
  <c r="S46"/>
  <c r="U46"/>
  <c r="C47"/>
  <c r="E47"/>
  <c r="J47"/>
  <c r="L47"/>
  <c r="P47"/>
  <c r="D48"/>
  <c r="G48"/>
  <c r="K48"/>
  <c r="M48"/>
  <c r="T56"/>
  <c r="V56"/>
  <c r="L66"/>
  <c r="Y34"/>
  <c r="Y44"/>
  <c r="V45" s="1"/>
  <c r="C48"/>
  <c r="E48"/>
  <c r="P48"/>
  <c r="Y35" i="7"/>
  <c r="Y36"/>
  <c r="Y37"/>
  <c r="Y46" s="1"/>
  <c r="T48" s="1"/>
  <c r="Y38"/>
  <c r="Y39"/>
  <c r="Y40"/>
  <c r="Y41"/>
  <c r="Y62" s="1"/>
  <c r="Y42"/>
  <c r="Y63" s="1"/>
  <c r="P22"/>
  <c r="P66"/>
  <c r="L22"/>
  <c r="X55"/>
  <c r="X56"/>
  <c r="X57"/>
  <c r="X59"/>
  <c r="J22"/>
  <c r="N22"/>
  <c r="K66"/>
  <c r="M66"/>
  <c r="V65"/>
  <c r="S65"/>
  <c r="T21"/>
  <c r="T66" s="1"/>
  <c r="V21"/>
  <c r="E22"/>
  <c r="T55"/>
  <c r="V55"/>
  <c r="T57"/>
  <c r="V57"/>
  <c r="T59"/>
  <c r="V59"/>
  <c r="T60"/>
  <c r="T61"/>
  <c r="T63"/>
  <c r="C66"/>
  <c r="E66"/>
  <c r="C22"/>
  <c r="S55"/>
  <c r="U55"/>
  <c r="U56"/>
  <c r="U59"/>
  <c r="V22"/>
  <c r="T47"/>
  <c r="V66"/>
  <c r="V47"/>
  <c r="Y56"/>
  <c r="Y57"/>
  <c r="S21"/>
  <c r="B23"/>
  <c r="D23"/>
  <c r="G23"/>
  <c r="K23"/>
  <c r="M23"/>
  <c r="O23"/>
  <c r="S46"/>
  <c r="U46"/>
  <c r="C47"/>
  <c r="E47"/>
  <c r="J47"/>
  <c r="L47"/>
  <c r="N47"/>
  <c r="P47"/>
  <c r="B48"/>
  <c r="D48"/>
  <c r="G48"/>
  <c r="K48"/>
  <c r="M48"/>
  <c r="O48"/>
  <c r="T56"/>
  <c r="V56"/>
  <c r="D66"/>
  <c r="G66"/>
  <c r="L66"/>
  <c r="O66"/>
  <c r="Y34"/>
  <c r="X46"/>
  <c r="K47"/>
  <c r="M47"/>
  <c r="C48"/>
  <c r="E48"/>
  <c r="P48"/>
  <c r="T22" i="5"/>
  <c r="V22"/>
  <c r="X22"/>
  <c r="S47"/>
  <c r="W47"/>
  <c r="Y60"/>
  <c r="Y61"/>
  <c r="Y10"/>
  <c r="W22"/>
  <c r="Y34"/>
  <c r="Y35"/>
  <c r="T46"/>
  <c r="V46"/>
  <c r="X46"/>
  <c r="U46"/>
  <c r="T22" i="1"/>
  <c r="S22"/>
  <c r="U22"/>
  <c r="X22"/>
  <c r="W47"/>
  <c r="Y61"/>
  <c r="Y62"/>
  <c r="Y63"/>
  <c r="Y10"/>
  <c r="Z12"/>
  <c r="W22"/>
  <c r="Y34"/>
  <c r="Y35"/>
  <c r="T46"/>
  <c r="V46"/>
  <c r="X46"/>
  <c r="U46"/>
  <c r="C48" i="5"/>
  <c r="E48"/>
  <c r="L66"/>
  <c r="O66"/>
  <c r="C23"/>
  <c r="E23"/>
  <c r="G66"/>
  <c r="D66"/>
  <c r="C22"/>
  <c r="E22"/>
  <c r="J22"/>
  <c r="L22"/>
  <c r="N22"/>
  <c r="P22"/>
  <c r="B23"/>
  <c r="D23"/>
  <c r="G23"/>
  <c r="K23"/>
  <c r="M23"/>
  <c r="O23"/>
  <c r="C47"/>
  <c r="E47"/>
  <c r="J47"/>
  <c r="L47"/>
  <c r="N47"/>
  <c r="B48"/>
  <c r="D48"/>
  <c r="G48"/>
  <c r="K48"/>
  <c r="M48"/>
  <c r="O48"/>
  <c r="C66"/>
  <c r="E66"/>
  <c r="K66"/>
  <c r="M66"/>
  <c r="P66"/>
  <c r="D47"/>
  <c r="G47"/>
  <c r="O47"/>
  <c r="L48"/>
  <c r="T47" i="2"/>
  <c r="X47"/>
  <c r="S46"/>
  <c r="S22"/>
  <c r="B23" i="1"/>
  <c r="D23"/>
  <c r="G23"/>
  <c r="K23"/>
  <c r="M23"/>
  <c r="O23"/>
  <c r="B48"/>
  <c r="D48"/>
  <c r="G48"/>
  <c r="K48"/>
  <c r="M48"/>
  <c r="O48"/>
  <c r="C23"/>
  <c r="E23"/>
  <c r="J23"/>
  <c r="L23"/>
  <c r="N23"/>
  <c r="P23"/>
  <c r="C48"/>
  <c r="E48"/>
  <c r="J48"/>
  <c r="L48"/>
  <c r="N48"/>
  <c r="P48"/>
  <c r="E48" i="2"/>
  <c r="L66"/>
  <c r="K23"/>
  <c r="M23"/>
  <c r="O23"/>
  <c r="D66"/>
  <c r="G66"/>
  <c r="K66"/>
  <c r="M66"/>
  <c r="O66"/>
  <c r="B22"/>
  <c r="D22"/>
  <c r="G22"/>
  <c r="K22"/>
  <c r="M22"/>
  <c r="O22"/>
  <c r="B47"/>
  <c r="D47"/>
  <c r="G47"/>
  <c r="K47"/>
  <c r="M47"/>
  <c r="O47"/>
  <c r="D48"/>
  <c r="G48"/>
  <c r="K48"/>
  <c r="M48"/>
  <c r="O48"/>
  <c r="C66"/>
  <c r="E66"/>
  <c r="P66"/>
  <c r="C22"/>
  <c r="E22"/>
  <c r="J22"/>
  <c r="L22"/>
  <c r="N22"/>
  <c r="P22"/>
  <c r="C47"/>
  <c r="E47"/>
  <c r="J47"/>
  <c r="L47"/>
  <c r="N47"/>
  <c r="P47"/>
  <c r="L48"/>
  <c r="O66" i="1"/>
  <c r="M66"/>
  <c r="K66"/>
  <c r="G66"/>
  <c r="D66"/>
  <c r="P66"/>
  <c r="L66"/>
  <c r="E66"/>
  <c r="C66"/>
  <c r="T36" i="34" l="1"/>
  <c r="P38" s="1"/>
  <c r="T47"/>
  <c r="I35"/>
  <c r="N29"/>
  <c r="R38"/>
  <c r="T16"/>
  <c r="Q18" s="1"/>
  <c r="Q37"/>
  <c r="B35"/>
  <c r="S38"/>
  <c r="D35"/>
  <c r="E15"/>
  <c r="G34"/>
  <c r="Q38"/>
  <c r="F50"/>
  <c r="G29"/>
  <c r="E35"/>
  <c r="G30"/>
  <c r="B38"/>
  <c r="C35"/>
  <c r="F35"/>
  <c r="G31"/>
  <c r="P45"/>
  <c r="G11"/>
  <c r="N28" i="16"/>
  <c r="L15" i="34"/>
  <c r="L36" s="1"/>
  <c r="I15"/>
  <c r="N14"/>
  <c r="N9"/>
  <c r="M15"/>
  <c r="N11"/>
  <c r="J15"/>
  <c r="J36" s="1"/>
  <c r="M38"/>
  <c r="M37"/>
  <c r="M51"/>
  <c r="G70"/>
  <c r="G72" s="1"/>
  <c r="P37"/>
  <c r="Q50"/>
  <c r="F15"/>
  <c r="G10"/>
  <c r="D15"/>
  <c r="G14"/>
  <c r="C15"/>
  <c r="G12"/>
  <c r="R17"/>
  <c r="F37"/>
  <c r="F51"/>
  <c r="D38"/>
  <c r="G67"/>
  <c r="G69" s="1"/>
  <c r="E38"/>
  <c r="F38"/>
  <c r="P17"/>
  <c r="M50"/>
  <c r="J35"/>
  <c r="N30"/>
  <c r="L35"/>
  <c r="M35"/>
  <c r="N34"/>
  <c r="K35"/>
  <c r="N32"/>
  <c r="I38"/>
  <c r="N12"/>
  <c r="M17"/>
  <c r="K15"/>
  <c r="K36" s="1"/>
  <c r="G9"/>
  <c r="T34"/>
  <c r="R35" s="1"/>
  <c r="R51"/>
  <c r="B15"/>
  <c r="T14"/>
  <c r="P15" s="1"/>
  <c r="R50"/>
  <c r="N10"/>
  <c r="P50"/>
  <c r="J35" i="33"/>
  <c r="M35"/>
  <c r="I35"/>
  <c r="N34"/>
  <c r="N31"/>
  <c r="N29"/>
  <c r="M50"/>
  <c r="B15"/>
  <c r="E15"/>
  <c r="G14"/>
  <c r="G11"/>
  <c r="G9"/>
  <c r="F15"/>
  <c r="P50"/>
  <c r="T34"/>
  <c r="M15"/>
  <c r="N14"/>
  <c r="L15"/>
  <c r="L36" s="1"/>
  <c r="K15"/>
  <c r="K36" s="1"/>
  <c r="N12"/>
  <c r="N10"/>
  <c r="R35"/>
  <c r="R50"/>
  <c r="M18"/>
  <c r="K18"/>
  <c r="G64"/>
  <c r="G66" s="1"/>
  <c r="J18"/>
  <c r="M17"/>
  <c r="T38"/>
  <c r="T37"/>
  <c r="R15"/>
  <c r="T14"/>
  <c r="D15"/>
  <c r="Q15"/>
  <c r="G12"/>
  <c r="I18"/>
  <c r="Q50"/>
  <c r="R38"/>
  <c r="F51"/>
  <c r="L35"/>
  <c r="N9"/>
  <c r="S35"/>
  <c r="S50"/>
  <c r="F18"/>
  <c r="G61"/>
  <c r="G63" s="1"/>
  <c r="F17"/>
  <c r="D18"/>
  <c r="E18"/>
  <c r="U29"/>
  <c r="T45"/>
  <c r="J36"/>
  <c r="R17"/>
  <c r="N30"/>
  <c r="N11"/>
  <c r="S37"/>
  <c r="G70"/>
  <c r="G72" s="1"/>
  <c r="M37"/>
  <c r="M38"/>
  <c r="M51"/>
  <c r="I38"/>
  <c r="P38"/>
  <c r="P37"/>
  <c r="G34"/>
  <c r="F35"/>
  <c r="F50"/>
  <c r="C35"/>
  <c r="G32"/>
  <c r="G30"/>
  <c r="D35"/>
  <c r="T16"/>
  <c r="U10"/>
  <c r="G10"/>
  <c r="T46"/>
  <c r="K35"/>
  <c r="I15"/>
  <c r="N32"/>
  <c r="C15"/>
  <c r="G47" i="32"/>
  <c r="E45"/>
  <c r="H90"/>
  <c r="D45"/>
  <c r="B45"/>
  <c r="H40"/>
  <c r="H36"/>
  <c r="C45"/>
  <c r="H44"/>
  <c r="H39"/>
  <c r="H35"/>
  <c r="G45"/>
  <c r="H42"/>
  <c r="H38"/>
  <c r="H41"/>
  <c r="H37"/>
  <c r="F45"/>
  <c r="O45" i="31"/>
  <c r="K45"/>
  <c r="Q42"/>
  <c r="M45"/>
  <c r="Q41"/>
  <c r="Q38"/>
  <c r="Q36"/>
  <c r="N45"/>
  <c r="Q39"/>
  <c r="L45"/>
  <c r="Q35"/>
  <c r="P45"/>
  <c r="J45"/>
  <c r="Q44"/>
  <c r="P47"/>
  <c r="H90"/>
  <c r="Q13" i="13" s="1"/>
  <c r="Q37" i="31"/>
  <c r="Q34"/>
  <c r="G48"/>
  <c r="H85"/>
  <c r="H85" i="32"/>
  <c r="H87" s="1"/>
  <c r="G47" i="31"/>
  <c r="D48"/>
  <c r="B48"/>
  <c r="Y44"/>
  <c r="Z38" s="1"/>
  <c r="T65"/>
  <c r="S65"/>
  <c r="T47"/>
  <c r="S47"/>
  <c r="X65" i="32"/>
  <c r="Y62"/>
  <c r="Y60"/>
  <c r="M20"/>
  <c r="P66"/>
  <c r="L23"/>
  <c r="J23"/>
  <c r="P23"/>
  <c r="K23"/>
  <c r="X22"/>
  <c r="N23"/>
  <c r="O23"/>
  <c r="P22"/>
  <c r="M23"/>
  <c r="S22"/>
  <c r="S65"/>
  <c r="H81"/>
  <c r="T65"/>
  <c r="Z36"/>
  <c r="Y57"/>
  <c r="Y46"/>
  <c r="Z35"/>
  <c r="Y56"/>
  <c r="G20"/>
  <c r="G65"/>
  <c r="H19"/>
  <c r="F20"/>
  <c r="B20"/>
  <c r="U22"/>
  <c r="Y63"/>
  <c r="Z42"/>
  <c r="V22"/>
  <c r="Y45"/>
  <c r="U45"/>
  <c r="Z44"/>
  <c r="V45"/>
  <c r="O20"/>
  <c r="K20"/>
  <c r="Q19"/>
  <c r="P20"/>
  <c r="L20"/>
  <c r="Q17"/>
  <c r="Q16"/>
  <c r="Q15"/>
  <c r="Q14"/>
  <c r="Q13"/>
  <c r="Q12"/>
  <c r="Q11"/>
  <c r="Q10"/>
  <c r="Q9"/>
  <c r="P65"/>
  <c r="Y21"/>
  <c r="U23" s="1"/>
  <c r="T66"/>
  <c r="T47"/>
  <c r="Z34"/>
  <c r="Y55"/>
  <c r="Y19"/>
  <c r="T20" s="1"/>
  <c r="X66"/>
  <c r="X48"/>
  <c r="X47"/>
  <c r="H10"/>
  <c r="D20"/>
  <c r="W22"/>
  <c r="H13"/>
  <c r="H11"/>
  <c r="T45"/>
  <c r="Z38"/>
  <c r="U66"/>
  <c r="X45"/>
  <c r="Z37"/>
  <c r="H15"/>
  <c r="U65"/>
  <c r="C20"/>
  <c r="Z40"/>
  <c r="T22"/>
  <c r="H17"/>
  <c r="H14"/>
  <c r="H12"/>
  <c r="W45"/>
  <c r="G22"/>
  <c r="W65"/>
  <c r="J20"/>
  <c r="H16"/>
  <c r="H9"/>
  <c r="S45"/>
  <c r="Z39"/>
  <c r="Z41"/>
  <c r="U45" i="31"/>
  <c r="X66"/>
  <c r="Y60"/>
  <c r="Q10"/>
  <c r="Y63"/>
  <c r="P66"/>
  <c r="S22"/>
  <c r="Y61"/>
  <c r="Z41"/>
  <c r="T66"/>
  <c r="Y62"/>
  <c r="Y59"/>
  <c r="V22"/>
  <c r="T22"/>
  <c r="H81"/>
  <c r="G66"/>
  <c r="G22"/>
  <c r="G23"/>
  <c r="Y58"/>
  <c r="Z34"/>
  <c r="Y55"/>
  <c r="Y21"/>
  <c r="Y45"/>
  <c r="X22"/>
  <c r="L20"/>
  <c r="C23"/>
  <c r="O20"/>
  <c r="E23"/>
  <c r="Y46"/>
  <c r="V48" s="1"/>
  <c r="B23"/>
  <c r="H10"/>
  <c r="J23"/>
  <c r="Y19"/>
  <c r="V66"/>
  <c r="V47"/>
  <c r="V65"/>
  <c r="K20"/>
  <c r="J20"/>
  <c r="N20"/>
  <c r="Q16"/>
  <c r="D23"/>
  <c r="L23"/>
  <c r="F23"/>
  <c r="P20"/>
  <c r="Q14"/>
  <c r="M20"/>
  <c r="Q15"/>
  <c r="Q11"/>
  <c r="Q19"/>
  <c r="Q17"/>
  <c r="Q13"/>
  <c r="P65"/>
  <c r="P23"/>
  <c r="P22"/>
  <c r="H84"/>
  <c r="U66"/>
  <c r="U47"/>
  <c r="C20"/>
  <c r="H13"/>
  <c r="G65"/>
  <c r="H19"/>
  <c r="H15"/>
  <c r="H11"/>
  <c r="G20"/>
  <c r="H17"/>
  <c r="Q9"/>
  <c r="E20"/>
  <c r="K23"/>
  <c r="Y56"/>
  <c r="M23"/>
  <c r="F20"/>
  <c r="H14"/>
  <c r="U22"/>
  <c r="H15" i="16"/>
  <c r="D20"/>
  <c r="F20"/>
  <c r="H17"/>
  <c r="H9"/>
  <c r="H10"/>
  <c r="G22"/>
  <c r="H12"/>
  <c r="E20"/>
  <c r="H85"/>
  <c r="P8" i="13" s="1"/>
  <c r="P11"/>
  <c r="H88" i="16"/>
  <c r="F48"/>
  <c r="C48"/>
  <c r="B13" i="13"/>
  <c r="B14"/>
  <c r="U14" s="1"/>
  <c r="B16"/>
  <c r="H116" i="24"/>
  <c r="C16" i="13" s="1"/>
  <c r="B19"/>
  <c r="U19" s="1"/>
  <c r="B17"/>
  <c r="U17" s="1"/>
  <c r="K23" i="27"/>
  <c r="B2" i="13"/>
  <c r="C22" i="26"/>
  <c r="D22"/>
  <c r="C20"/>
  <c r="L20"/>
  <c r="B10" i="13"/>
  <c r="H113" i="24"/>
  <c r="C13" i="13" s="1"/>
  <c r="H110" i="24"/>
  <c r="C10" i="13" s="1"/>
  <c r="M23" i="17"/>
  <c r="H34" i="10"/>
  <c r="H36" s="1"/>
  <c r="Y60" i="27"/>
  <c r="X22"/>
  <c r="G66"/>
  <c r="C23"/>
  <c r="U66" i="26"/>
  <c r="E23"/>
  <c r="G66"/>
  <c r="B23"/>
  <c r="P23"/>
  <c r="Y58"/>
  <c r="H9"/>
  <c r="F20"/>
  <c r="G23"/>
  <c r="F23"/>
  <c r="Y58" i="27"/>
  <c r="Y60" i="22"/>
  <c r="Y62" i="17"/>
  <c r="Y63"/>
  <c r="Y63" i="9"/>
  <c r="Y46" i="8"/>
  <c r="Y66" s="1"/>
  <c r="Y58"/>
  <c r="Q15" i="17"/>
  <c r="Q11"/>
  <c r="M20"/>
  <c r="Y59"/>
  <c r="Q19"/>
  <c r="P20"/>
  <c r="Q14"/>
  <c r="P65"/>
  <c r="Q12"/>
  <c r="Q16"/>
  <c r="N20"/>
  <c r="O20"/>
  <c r="Y61"/>
  <c r="Q10"/>
  <c r="L20"/>
  <c r="P22"/>
  <c r="K20"/>
  <c r="J20"/>
  <c r="Q9"/>
  <c r="Q13"/>
  <c r="P22" i="22"/>
  <c r="Z41"/>
  <c r="Y88"/>
  <c r="U90" s="1"/>
  <c r="L23"/>
  <c r="Q10" i="23"/>
  <c r="P66" i="26"/>
  <c r="O23"/>
  <c r="J23"/>
  <c r="N23"/>
  <c r="J20" i="23"/>
  <c r="K20"/>
  <c r="Q9"/>
  <c r="Q17" i="22"/>
  <c r="P66"/>
  <c r="J23"/>
  <c r="N20"/>
  <c r="Q10"/>
  <c r="Q15"/>
  <c r="Q13"/>
  <c r="Q11"/>
  <c r="Q16"/>
  <c r="K23"/>
  <c r="L20"/>
  <c r="N23"/>
  <c r="P23"/>
  <c r="M20"/>
  <c r="J20"/>
  <c r="Q9"/>
  <c r="Q14"/>
  <c r="Q19"/>
  <c r="Y57" i="18"/>
  <c r="U45" i="27"/>
  <c r="U90"/>
  <c r="Z34"/>
  <c r="S45"/>
  <c r="T45"/>
  <c r="Z39"/>
  <c r="V45"/>
  <c r="Z42"/>
  <c r="Z37"/>
  <c r="Y45"/>
  <c r="X45"/>
  <c r="Y63"/>
  <c r="U66"/>
  <c r="P66"/>
  <c r="J23"/>
  <c r="M23"/>
  <c r="N23"/>
  <c r="L23"/>
  <c r="P23"/>
  <c r="O23"/>
  <c r="E23"/>
  <c r="B23"/>
  <c r="G23"/>
  <c r="F23"/>
  <c r="B20"/>
  <c r="F20"/>
  <c r="Y55"/>
  <c r="X66"/>
  <c r="X47"/>
  <c r="Z86" i="26"/>
  <c r="X87"/>
  <c r="X47"/>
  <c r="X22"/>
  <c r="X66"/>
  <c r="V66"/>
  <c r="Z81" i="27"/>
  <c r="V87"/>
  <c r="Z77"/>
  <c r="Z84"/>
  <c r="Z76"/>
  <c r="Y87" i="26"/>
  <c r="Z79"/>
  <c r="U87"/>
  <c r="T87"/>
  <c r="V87"/>
  <c r="Z76"/>
  <c r="Z84"/>
  <c r="S87"/>
  <c r="Z78"/>
  <c r="Z81"/>
  <c r="Y63"/>
  <c r="Z42"/>
  <c r="V47"/>
  <c r="Y60"/>
  <c r="T66"/>
  <c r="Y57"/>
  <c r="T45"/>
  <c r="Z39"/>
  <c r="Z36"/>
  <c r="S45"/>
  <c r="Z37"/>
  <c r="E20"/>
  <c r="H10"/>
  <c r="O20"/>
  <c r="G22"/>
  <c r="M20"/>
  <c r="J20"/>
  <c r="V22"/>
  <c r="U89" i="27"/>
  <c r="V48"/>
  <c r="Y56"/>
  <c r="Z35"/>
  <c r="T65"/>
  <c r="P65"/>
  <c r="Q17"/>
  <c r="Q9"/>
  <c r="P20"/>
  <c r="Q19"/>
  <c r="Q14"/>
  <c r="Q12"/>
  <c r="Q10"/>
  <c r="Q11"/>
  <c r="Z36"/>
  <c r="Y57"/>
  <c r="T47"/>
  <c r="T66"/>
  <c r="Y87"/>
  <c r="Z86"/>
  <c r="T87"/>
  <c r="U87"/>
  <c r="S23"/>
  <c r="S89"/>
  <c r="V66"/>
  <c r="V47"/>
  <c r="C20"/>
  <c r="H17"/>
  <c r="H11"/>
  <c r="H9"/>
  <c r="E20"/>
  <c r="H12"/>
  <c r="H10"/>
  <c r="G65"/>
  <c r="G20"/>
  <c r="H19"/>
  <c r="D20"/>
  <c r="H14"/>
  <c r="U65"/>
  <c r="K20"/>
  <c r="M20"/>
  <c r="O20"/>
  <c r="L20"/>
  <c r="J20"/>
  <c r="Z79"/>
  <c r="Y19"/>
  <c r="U22"/>
  <c r="T22"/>
  <c r="S22"/>
  <c r="S87"/>
  <c r="P22"/>
  <c r="N20"/>
  <c r="Z78"/>
  <c r="U65" i="26"/>
  <c r="X90"/>
  <c r="Z77"/>
  <c r="X48"/>
  <c r="Y56"/>
  <c r="Z35"/>
  <c r="Z34"/>
  <c r="Y55"/>
  <c r="H17"/>
  <c r="H11"/>
  <c r="G20"/>
  <c r="H14"/>
  <c r="H12"/>
  <c r="G65"/>
  <c r="B20"/>
  <c r="H19"/>
  <c r="U22"/>
  <c r="V45"/>
  <c r="Y45"/>
  <c r="U45"/>
  <c r="Z44"/>
  <c r="P65"/>
  <c r="Q17"/>
  <c r="Q11"/>
  <c r="Q9"/>
  <c r="Q19"/>
  <c r="P20"/>
  <c r="Q14"/>
  <c r="Q12"/>
  <c r="Q10"/>
  <c r="N20"/>
  <c r="Y65"/>
  <c r="P22"/>
  <c r="T22"/>
  <c r="Y88" i="24"/>
  <c r="V90" s="1"/>
  <c r="Y62"/>
  <c r="Z36"/>
  <c r="Z42"/>
  <c r="Y57"/>
  <c r="Y63"/>
  <c r="Y60"/>
  <c r="Q14"/>
  <c r="N23"/>
  <c r="P66"/>
  <c r="K20"/>
  <c r="Y21"/>
  <c r="W23" s="1"/>
  <c r="J20"/>
  <c r="Q15"/>
  <c r="Y58"/>
  <c r="B23"/>
  <c r="Y61" i="23"/>
  <c r="Y57"/>
  <c r="Z36"/>
  <c r="Z39" i="24"/>
  <c r="Z40"/>
  <c r="V45"/>
  <c r="S45"/>
  <c r="U47" i="23"/>
  <c r="V45"/>
  <c r="S45"/>
  <c r="Y58"/>
  <c r="Y63"/>
  <c r="Z39"/>
  <c r="Z42"/>
  <c r="Q17"/>
  <c r="Q12"/>
  <c r="Q15"/>
  <c r="P66"/>
  <c r="L20"/>
  <c r="G66"/>
  <c r="Y21"/>
  <c r="U65" i="24"/>
  <c r="U66"/>
  <c r="U47"/>
  <c r="T22"/>
  <c r="T23"/>
  <c r="Y46"/>
  <c r="U48" s="1"/>
  <c r="Z35"/>
  <c r="Y56"/>
  <c r="P22"/>
  <c r="P23"/>
  <c r="K23"/>
  <c r="L23"/>
  <c r="T65"/>
  <c r="S22"/>
  <c r="Z34"/>
  <c r="Y55"/>
  <c r="Z83"/>
  <c r="Z78"/>
  <c r="Q11"/>
  <c r="S87"/>
  <c r="Z82"/>
  <c r="T66"/>
  <c r="M20"/>
  <c r="Q9"/>
  <c r="Z80"/>
  <c r="Z37"/>
  <c r="V22"/>
  <c r="U22"/>
  <c r="Z79"/>
  <c r="V65"/>
  <c r="Y87"/>
  <c r="U87"/>
  <c r="Z86"/>
  <c r="V87"/>
  <c r="B20"/>
  <c r="H19"/>
  <c r="H17"/>
  <c r="H16"/>
  <c r="H15"/>
  <c r="H14"/>
  <c r="H12"/>
  <c r="H11"/>
  <c r="H10"/>
  <c r="E20"/>
  <c r="G65"/>
  <c r="G20"/>
  <c r="H13"/>
  <c r="H9"/>
  <c r="P65"/>
  <c r="P20"/>
  <c r="Q19"/>
  <c r="G23"/>
  <c r="D23"/>
  <c r="E23"/>
  <c r="G22"/>
  <c r="Z44"/>
  <c r="U45"/>
  <c r="Y45"/>
  <c r="T45"/>
  <c r="Z38"/>
  <c r="Y59"/>
  <c r="Y19"/>
  <c r="T20" s="1"/>
  <c r="Q17"/>
  <c r="Q16"/>
  <c r="N20"/>
  <c r="C20"/>
  <c r="G66"/>
  <c r="D20"/>
  <c r="Q10"/>
  <c r="M23"/>
  <c r="Q13"/>
  <c r="Z84"/>
  <c r="Z41"/>
  <c r="Z81"/>
  <c r="L20"/>
  <c r="Z76"/>
  <c r="Z77"/>
  <c r="Y87" i="23"/>
  <c r="Z86"/>
  <c r="V87"/>
  <c r="H19"/>
  <c r="H15"/>
  <c r="H14"/>
  <c r="H11"/>
  <c r="G65"/>
  <c r="B20"/>
  <c r="H16"/>
  <c r="H13"/>
  <c r="G20"/>
  <c r="H17"/>
  <c r="H12"/>
  <c r="H10"/>
  <c r="H9"/>
  <c r="G23"/>
  <c r="E23"/>
  <c r="G22"/>
  <c r="P65"/>
  <c r="P20"/>
  <c r="Q19"/>
  <c r="S87"/>
  <c r="Z78"/>
  <c r="Z82"/>
  <c r="T45"/>
  <c r="Z84"/>
  <c r="B23"/>
  <c r="M23"/>
  <c r="Z41"/>
  <c r="U87"/>
  <c r="K23"/>
  <c r="Z80"/>
  <c r="Q11"/>
  <c r="N20"/>
  <c r="Q16"/>
  <c r="Y46"/>
  <c r="Y56"/>
  <c r="Z35"/>
  <c r="T22"/>
  <c r="U65"/>
  <c r="C20"/>
  <c r="T87"/>
  <c r="J23"/>
  <c r="Z79"/>
  <c r="T66"/>
  <c r="Z81"/>
  <c r="Q14"/>
  <c r="D23"/>
  <c r="Z38"/>
  <c r="Y59"/>
  <c r="Y88"/>
  <c r="Z77"/>
  <c r="Y45"/>
  <c r="U45"/>
  <c r="Z44"/>
  <c r="P22"/>
  <c r="P23"/>
  <c r="L23"/>
  <c r="Z34"/>
  <c r="Y55"/>
  <c r="E20"/>
  <c r="Z40"/>
  <c r="M20"/>
  <c r="Z83"/>
  <c r="V65"/>
  <c r="Z76"/>
  <c r="Y19"/>
  <c r="U20" s="1"/>
  <c r="Z37"/>
  <c r="Z79" i="22"/>
  <c r="Z82"/>
  <c r="H15" i="18"/>
  <c r="D20"/>
  <c r="Y19" i="22"/>
  <c r="V20" s="1"/>
  <c r="V22"/>
  <c r="V65"/>
  <c r="S47"/>
  <c r="Z81"/>
  <c r="Z84"/>
  <c r="Z76"/>
  <c r="S22"/>
  <c r="V87"/>
  <c r="U87"/>
  <c r="Z86"/>
  <c r="Y87"/>
  <c r="S87"/>
  <c r="T87"/>
  <c r="Z35"/>
  <c r="Y46"/>
  <c r="Y56"/>
  <c r="Z37"/>
  <c r="Y58"/>
  <c r="Y21"/>
  <c r="Z83"/>
  <c r="Z78"/>
  <c r="Z77"/>
  <c r="H11" i="18"/>
  <c r="B20"/>
  <c r="Y56"/>
  <c r="E20"/>
  <c r="H10"/>
  <c r="H14"/>
  <c r="H19"/>
  <c r="C20"/>
  <c r="H12"/>
  <c r="H16"/>
  <c r="G20"/>
  <c r="Y62"/>
  <c r="H9"/>
  <c r="H13"/>
  <c r="H17"/>
  <c r="V66"/>
  <c r="Y60"/>
  <c r="Y61"/>
  <c r="Y58"/>
  <c r="Q15"/>
  <c r="O23"/>
  <c r="K20"/>
  <c r="Q12"/>
  <c r="M20"/>
  <c r="Q17"/>
  <c r="D23"/>
  <c r="Y87"/>
  <c r="Z86"/>
  <c r="Y45"/>
  <c r="U45"/>
  <c r="V45"/>
  <c r="Z44"/>
  <c r="Y59"/>
  <c r="Z38"/>
  <c r="Z77"/>
  <c r="Y88"/>
  <c r="U22"/>
  <c r="V65"/>
  <c r="Y21"/>
  <c r="S87"/>
  <c r="Z78"/>
  <c r="Z79"/>
  <c r="Z83"/>
  <c r="Z39"/>
  <c r="Z35"/>
  <c r="Z36"/>
  <c r="S45"/>
  <c r="T45"/>
  <c r="L20"/>
  <c r="Z80"/>
  <c r="U87"/>
  <c r="Z42"/>
  <c r="T87"/>
  <c r="Z81"/>
  <c r="Y19"/>
  <c r="G66"/>
  <c r="G22"/>
  <c r="E23"/>
  <c r="G23"/>
  <c r="B23"/>
  <c r="Q19"/>
  <c r="P65"/>
  <c r="P20"/>
  <c r="P23"/>
  <c r="L23"/>
  <c r="M23"/>
  <c r="P22"/>
  <c r="Y55"/>
  <c r="Z34"/>
  <c r="U65"/>
  <c r="Z82"/>
  <c r="O20"/>
  <c r="Q14"/>
  <c r="Q9"/>
  <c r="V87"/>
  <c r="N20"/>
  <c r="Z41"/>
  <c r="Z37"/>
  <c r="S22"/>
  <c r="Z40"/>
  <c r="Q10"/>
  <c r="J20"/>
  <c r="K23"/>
  <c r="Z84"/>
  <c r="Z76"/>
  <c r="Q16"/>
  <c r="Q11"/>
  <c r="J23"/>
  <c r="U66"/>
  <c r="S65"/>
  <c r="N23"/>
  <c r="Y46"/>
  <c r="N23" i="17"/>
  <c r="P23"/>
  <c r="K23"/>
  <c r="P66"/>
  <c r="O23"/>
  <c r="L23"/>
  <c r="H83" i="9"/>
  <c r="I7" i="13" s="1"/>
  <c r="L23" i="7"/>
  <c r="H82" i="1"/>
  <c r="M7" i="13" s="1"/>
  <c r="H84" i="16"/>
  <c r="P7" i="13" s="1"/>
  <c r="G22" i="17"/>
  <c r="G66"/>
  <c r="E23"/>
  <c r="B23"/>
  <c r="G23"/>
  <c r="C23"/>
  <c r="H81" i="16"/>
  <c r="P4" i="13" s="1"/>
  <c r="O48" i="16"/>
  <c r="P66"/>
  <c r="P48"/>
  <c r="L48"/>
  <c r="J48"/>
  <c r="M48"/>
  <c r="P47"/>
  <c r="N48"/>
  <c r="H90"/>
  <c r="P13" i="13" s="1"/>
  <c r="N45" i="16"/>
  <c r="K45"/>
  <c r="Q35"/>
  <c r="Q37"/>
  <c r="Q39"/>
  <c r="Q41"/>
  <c r="B48"/>
  <c r="Y55"/>
  <c r="T45" i="7"/>
  <c r="G45"/>
  <c r="H42"/>
  <c r="H38"/>
  <c r="H34"/>
  <c r="H40"/>
  <c r="H36"/>
  <c r="E45"/>
  <c r="H39"/>
  <c r="H35"/>
  <c r="H41"/>
  <c r="H37"/>
  <c r="D45"/>
  <c r="M45"/>
  <c r="Q39"/>
  <c r="Q35"/>
  <c r="J45"/>
  <c r="Q42"/>
  <c r="Q38"/>
  <c r="Q34"/>
  <c r="O45"/>
  <c r="K45"/>
  <c r="P45"/>
  <c r="Q40"/>
  <c r="Q36"/>
  <c r="N45"/>
  <c r="Q41"/>
  <c r="Q37"/>
  <c r="C45"/>
  <c r="G65"/>
  <c r="G47"/>
  <c r="D45" i="5"/>
  <c r="S45"/>
  <c r="H42"/>
  <c r="H40"/>
  <c r="H38"/>
  <c r="H36"/>
  <c r="H34"/>
  <c r="G45"/>
  <c r="B45"/>
  <c r="H39"/>
  <c r="H37"/>
  <c r="C45"/>
  <c r="E45"/>
  <c r="H41"/>
  <c r="H35"/>
  <c r="P47"/>
  <c r="O45"/>
  <c r="K45"/>
  <c r="J45"/>
  <c r="Q39"/>
  <c r="Q35"/>
  <c r="P45"/>
  <c r="Q42"/>
  <c r="Q40"/>
  <c r="Q38"/>
  <c r="Q36"/>
  <c r="Q34"/>
  <c r="N45"/>
  <c r="Q41"/>
  <c r="Q37"/>
  <c r="L45"/>
  <c r="S45" i="1"/>
  <c r="H40"/>
  <c r="H36"/>
  <c r="H41"/>
  <c r="H37"/>
  <c r="H42"/>
  <c r="H38"/>
  <c r="H34"/>
  <c r="E45"/>
  <c r="H39"/>
  <c r="H35"/>
  <c r="G45"/>
  <c r="B45"/>
  <c r="V65"/>
  <c r="H40" i="2"/>
  <c r="H36"/>
  <c r="H38"/>
  <c r="F45"/>
  <c r="H39"/>
  <c r="G45"/>
  <c r="H41"/>
  <c r="H37"/>
  <c r="H42"/>
  <c r="H34"/>
  <c r="E45"/>
  <c r="H35"/>
  <c r="B45"/>
  <c r="Z38" i="12"/>
  <c r="V45"/>
  <c r="W45"/>
  <c r="X45"/>
  <c r="Q42"/>
  <c r="Q39"/>
  <c r="Q37"/>
  <c r="Q36"/>
  <c r="N45"/>
  <c r="J45"/>
  <c r="P45"/>
  <c r="Q41"/>
  <c r="Q40"/>
  <c r="Q38"/>
  <c r="Q35"/>
  <c r="Q34"/>
  <c r="M45"/>
  <c r="Z40"/>
  <c r="Z36"/>
  <c r="Z41"/>
  <c r="Z37"/>
  <c r="U45"/>
  <c r="U65"/>
  <c r="E45"/>
  <c r="H42"/>
  <c r="H41"/>
  <c r="H40"/>
  <c r="H39"/>
  <c r="H38"/>
  <c r="H37"/>
  <c r="H36"/>
  <c r="H35"/>
  <c r="H34"/>
  <c r="B45"/>
  <c r="G45"/>
  <c r="D45"/>
  <c r="F45"/>
  <c r="C45"/>
  <c r="Y19" i="17"/>
  <c r="Z19" s="1"/>
  <c r="S65"/>
  <c r="S22"/>
  <c r="W20" i="10"/>
  <c r="Z19"/>
  <c r="Q19" i="9"/>
  <c r="P20"/>
  <c r="Q16"/>
  <c r="Q14"/>
  <c r="Q12"/>
  <c r="Q10"/>
  <c r="N20"/>
  <c r="L20"/>
  <c r="Q15"/>
  <c r="Q11"/>
  <c r="P65"/>
  <c r="M20"/>
  <c r="Q17"/>
  <c r="Q13"/>
  <c r="Q9"/>
  <c r="O20"/>
  <c r="J20"/>
  <c r="P22"/>
  <c r="Y19"/>
  <c r="Z10" s="1"/>
  <c r="S65"/>
  <c r="K20"/>
  <c r="Q19" i="8"/>
  <c r="P20"/>
  <c r="Q12"/>
  <c r="Q16"/>
  <c r="P65"/>
  <c r="J20"/>
  <c r="Q14"/>
  <c r="O20"/>
  <c r="G22"/>
  <c r="U65"/>
  <c r="K20"/>
  <c r="B20"/>
  <c r="Q17"/>
  <c r="Q11"/>
  <c r="Q10"/>
  <c r="Q15"/>
  <c r="D20"/>
  <c r="H17"/>
  <c r="H15"/>
  <c r="H13"/>
  <c r="G65"/>
  <c r="H16"/>
  <c r="H12"/>
  <c r="H11"/>
  <c r="H9"/>
  <c r="G20"/>
  <c r="H14"/>
  <c r="C20"/>
  <c r="H10"/>
  <c r="U22" i="7"/>
  <c r="T22"/>
  <c r="L20" i="5"/>
  <c r="P20"/>
  <c r="Q17"/>
  <c r="Q15"/>
  <c r="Q13"/>
  <c r="Q11"/>
  <c r="Q9"/>
  <c r="J20"/>
  <c r="Q16"/>
  <c r="Q12"/>
  <c r="P65"/>
  <c r="O20"/>
  <c r="M20"/>
  <c r="N20"/>
  <c r="Q14"/>
  <c r="Q10"/>
  <c r="K20"/>
  <c r="G65"/>
  <c r="E20"/>
  <c r="D20"/>
  <c r="H15"/>
  <c r="H11"/>
  <c r="G20"/>
  <c r="H16"/>
  <c r="H14"/>
  <c r="H12"/>
  <c r="H10"/>
  <c r="H17"/>
  <c r="H13"/>
  <c r="H9"/>
  <c r="S22"/>
  <c r="G22"/>
  <c r="S65"/>
  <c r="H19" i="1"/>
  <c r="H14"/>
  <c r="H10"/>
  <c r="C20"/>
  <c r="G65"/>
  <c r="H15"/>
  <c r="H12"/>
  <c r="E20"/>
  <c r="H17"/>
  <c r="H13"/>
  <c r="H9"/>
  <c r="G20"/>
  <c r="H11"/>
  <c r="D20"/>
  <c r="H16"/>
  <c r="Q19"/>
  <c r="Q15"/>
  <c r="Q11"/>
  <c r="Q12"/>
  <c r="P65"/>
  <c r="Q17"/>
  <c r="Q9"/>
  <c r="P20"/>
  <c r="Q14"/>
  <c r="Q10"/>
  <c r="M20"/>
  <c r="Q16"/>
  <c r="Q13"/>
  <c r="L20"/>
  <c r="O20"/>
  <c r="J20"/>
  <c r="G22"/>
  <c r="S65"/>
  <c r="N20"/>
  <c r="B20"/>
  <c r="H19" i="2"/>
  <c r="H9"/>
  <c r="H13"/>
  <c r="G65"/>
  <c r="D20"/>
  <c r="H12"/>
  <c r="H16"/>
  <c r="E20"/>
  <c r="H11"/>
  <c r="H15"/>
  <c r="G20"/>
  <c r="H10"/>
  <c r="H14"/>
  <c r="H17"/>
  <c r="B20"/>
  <c r="Q19"/>
  <c r="Q15"/>
  <c r="Q11"/>
  <c r="Q16"/>
  <c r="Q12"/>
  <c r="P20"/>
  <c r="Q17"/>
  <c r="Q13"/>
  <c r="Q9"/>
  <c r="M20"/>
  <c r="Q14"/>
  <c r="Q10"/>
  <c r="P65"/>
  <c r="N20"/>
  <c r="J20"/>
  <c r="Y19"/>
  <c r="Z19" s="1"/>
  <c r="F20"/>
  <c r="K20"/>
  <c r="Q19" i="12"/>
  <c r="Q17"/>
  <c r="Q13"/>
  <c r="Q12"/>
  <c r="Q9"/>
  <c r="L20"/>
  <c r="Q11"/>
  <c r="M20"/>
  <c r="Q14"/>
  <c r="Q10"/>
  <c r="Q16"/>
  <c r="P65"/>
  <c r="P20"/>
  <c r="Q15"/>
  <c r="H19"/>
  <c r="D20"/>
  <c r="H16"/>
  <c r="H12"/>
  <c r="H9"/>
  <c r="E20"/>
  <c r="B20"/>
  <c r="H14"/>
  <c r="G65"/>
  <c r="G20"/>
  <c r="C20"/>
  <c r="H17"/>
  <c r="H13"/>
  <c r="H15"/>
  <c r="H11"/>
  <c r="F20"/>
  <c r="H10"/>
  <c r="K20"/>
  <c r="P22"/>
  <c r="T65"/>
  <c r="T22"/>
  <c r="J20"/>
  <c r="N20"/>
  <c r="O20"/>
  <c r="G45" i="16"/>
  <c r="H36"/>
  <c r="D48"/>
  <c r="G66"/>
  <c r="G47"/>
  <c r="M65"/>
  <c r="V19"/>
  <c r="T65"/>
  <c r="T22"/>
  <c r="L65"/>
  <c r="U19"/>
  <c r="K23" i="8"/>
  <c r="M23"/>
  <c r="J23"/>
  <c r="P22"/>
  <c r="P66"/>
  <c r="O23"/>
  <c r="N23"/>
  <c r="J5" i="13"/>
  <c r="L23" i="8"/>
  <c r="V47" i="17"/>
  <c r="U66"/>
  <c r="U22"/>
  <c r="Y60"/>
  <c r="T45"/>
  <c r="Y55"/>
  <c r="W22"/>
  <c r="Y87"/>
  <c r="S87"/>
  <c r="Z86"/>
  <c r="V87"/>
  <c r="S89"/>
  <c r="Z77"/>
  <c r="Y88"/>
  <c r="S90" s="1"/>
  <c r="Z80"/>
  <c r="Z79"/>
  <c r="Z82"/>
  <c r="T87"/>
  <c r="Z81"/>
  <c r="Z84"/>
  <c r="Z76"/>
  <c r="Z83"/>
  <c r="Z78"/>
  <c r="U87"/>
  <c r="Z41"/>
  <c r="T22"/>
  <c r="Z34"/>
  <c r="Z39"/>
  <c r="Z38"/>
  <c r="Z36"/>
  <c r="Y57"/>
  <c r="Z35"/>
  <c r="Y46"/>
  <c r="Y56"/>
  <c r="Z44"/>
  <c r="Y45"/>
  <c r="S45"/>
  <c r="V45"/>
  <c r="Y21"/>
  <c r="Z37"/>
  <c r="Y58"/>
  <c r="Z42"/>
  <c r="Z40"/>
  <c r="Y58" i="16"/>
  <c r="Y61"/>
  <c r="X66"/>
  <c r="Y46"/>
  <c r="S48" s="1"/>
  <c r="Y57"/>
  <c r="Y63"/>
  <c r="Y60"/>
  <c r="Y62"/>
  <c r="Y59"/>
  <c r="V45"/>
  <c r="W45"/>
  <c r="Y45"/>
  <c r="Z44"/>
  <c r="S45"/>
  <c r="T47"/>
  <c r="T66"/>
  <c r="V47"/>
  <c r="V66"/>
  <c r="Z39"/>
  <c r="Z35"/>
  <c r="X45"/>
  <c r="Z40"/>
  <c r="Z36"/>
  <c r="Z41"/>
  <c r="Z34"/>
  <c r="U45"/>
  <c r="Z37"/>
  <c r="Z42"/>
  <c r="Z38"/>
  <c r="U66"/>
  <c r="U47"/>
  <c r="Y21"/>
  <c r="T45"/>
  <c r="J35" i="15"/>
  <c r="M35"/>
  <c r="I35"/>
  <c r="N29"/>
  <c r="L35"/>
  <c r="B18"/>
  <c r="M37"/>
  <c r="F17"/>
  <c r="T14"/>
  <c r="Q15" s="1"/>
  <c r="E18"/>
  <c r="C18"/>
  <c r="P17"/>
  <c r="C15"/>
  <c r="D15"/>
  <c r="G11"/>
  <c r="B15"/>
  <c r="G9"/>
  <c r="G14"/>
  <c r="N30"/>
  <c r="N32"/>
  <c r="N31"/>
  <c r="I2" i="13"/>
  <c r="H80" i="9"/>
  <c r="I4" i="13" s="1"/>
  <c r="Y65" i="8"/>
  <c r="Y59"/>
  <c r="Y55"/>
  <c r="X23" i="7"/>
  <c r="U23"/>
  <c r="W23"/>
  <c r="Y59"/>
  <c r="Y58"/>
  <c r="Y61"/>
  <c r="K2" i="13"/>
  <c r="H79" i="7"/>
  <c r="K4" i="13" s="1"/>
  <c r="H82" i="5"/>
  <c r="L7" i="13" s="1"/>
  <c r="L5"/>
  <c r="L11"/>
  <c r="H88" i="5"/>
  <c r="L13" i="13" s="1"/>
  <c r="M11"/>
  <c r="H88" i="1"/>
  <c r="M13" i="13" s="1"/>
  <c r="V45" i="5"/>
  <c r="U45"/>
  <c r="L2" i="13"/>
  <c r="H79" i="5"/>
  <c r="L4" i="13" s="1"/>
  <c r="U45" i="1"/>
  <c r="H79"/>
  <c r="M4" i="13" s="1"/>
  <c r="M2"/>
  <c r="H85" i="1"/>
  <c r="M10" i="13" s="1"/>
  <c r="M8"/>
  <c r="V45" i="1"/>
  <c r="Y46" i="2"/>
  <c r="W48" s="1"/>
  <c r="Y55"/>
  <c r="U47"/>
  <c r="V66"/>
  <c r="Z34" i="12"/>
  <c r="E38" i="15"/>
  <c r="D38"/>
  <c r="F37"/>
  <c r="B38"/>
  <c r="F51"/>
  <c r="C38"/>
  <c r="T34"/>
  <c r="Q35" s="1"/>
  <c r="R50"/>
  <c r="S37"/>
  <c r="L18"/>
  <c r="J18"/>
  <c r="K18"/>
  <c r="M51"/>
  <c r="I18"/>
  <c r="M15"/>
  <c r="L15"/>
  <c r="N14"/>
  <c r="N11"/>
  <c r="N10"/>
  <c r="M50"/>
  <c r="J15"/>
  <c r="M17"/>
  <c r="I15"/>
  <c r="N12"/>
  <c r="J36"/>
  <c r="J51" s="1"/>
  <c r="K15"/>
  <c r="J38"/>
  <c r="R51"/>
  <c r="S51"/>
  <c r="Q37"/>
  <c r="T47"/>
  <c r="T45"/>
  <c r="R37"/>
  <c r="H83" i="2"/>
  <c r="N7" i="13" s="1"/>
  <c r="N5"/>
  <c r="N2"/>
  <c r="H80" i="2"/>
  <c r="N4" i="13" s="1"/>
  <c r="N11"/>
  <c r="H89" i="2"/>
  <c r="N13" i="13" s="1"/>
  <c r="N8"/>
  <c r="H86" i="2"/>
  <c r="N10" i="13" s="1"/>
  <c r="Z39" i="2"/>
  <c r="Z35"/>
  <c r="X45"/>
  <c r="V47"/>
  <c r="Z17"/>
  <c r="V22"/>
  <c r="X48"/>
  <c r="V45"/>
  <c r="Z10"/>
  <c r="Y21"/>
  <c r="U12" i="15"/>
  <c r="U11"/>
  <c r="S15"/>
  <c r="R15"/>
  <c r="P15"/>
  <c r="T48"/>
  <c r="U10"/>
  <c r="T16"/>
  <c r="T46"/>
  <c r="T36"/>
  <c r="T15"/>
  <c r="U14"/>
  <c r="U9"/>
  <c r="T45" i="12"/>
  <c r="Y55"/>
  <c r="S45"/>
  <c r="Y45"/>
  <c r="Z42"/>
  <c r="Y62"/>
  <c r="Y58"/>
  <c r="Z39"/>
  <c r="Z35"/>
  <c r="O11" i="13"/>
  <c r="H90" i="12"/>
  <c r="O13" i="13" s="1"/>
  <c r="H81" i="12"/>
  <c r="O4" i="13" s="1"/>
  <c r="O2"/>
  <c r="O5"/>
  <c r="H84" i="12"/>
  <c r="O7" i="13" s="1"/>
  <c r="W48" i="12"/>
  <c r="T66"/>
  <c r="H87"/>
  <c r="O10" i="13" s="1"/>
  <c r="O8"/>
  <c r="Y61" i="12"/>
  <c r="Y57"/>
  <c r="Z9" i="5"/>
  <c r="Z14"/>
  <c r="W20" i="9"/>
  <c r="W20" i="8"/>
  <c r="X20"/>
  <c r="X22"/>
  <c r="X20" i="9"/>
  <c r="X22"/>
  <c r="X20" i="10"/>
  <c r="X66" i="12"/>
  <c r="X48"/>
  <c r="X47"/>
  <c r="X20"/>
  <c r="Y20"/>
  <c r="W20"/>
  <c r="S48"/>
  <c r="S47"/>
  <c r="Y48"/>
  <c r="Y47"/>
  <c r="S20"/>
  <c r="T20"/>
  <c r="Z16"/>
  <c r="Z14"/>
  <c r="Z12"/>
  <c r="Z9"/>
  <c r="T48"/>
  <c r="Y21"/>
  <c r="Z10"/>
  <c r="U66"/>
  <c r="U48"/>
  <c r="U47"/>
  <c r="U20"/>
  <c r="Y65"/>
  <c r="Y56"/>
  <c r="V20"/>
  <c r="Z17"/>
  <c r="Z15"/>
  <c r="Z13"/>
  <c r="Z11"/>
  <c r="V48"/>
  <c r="Y21" i="10"/>
  <c r="X23" s="1"/>
  <c r="Z10"/>
  <c r="T20"/>
  <c r="S20"/>
  <c r="Z16"/>
  <c r="Z14"/>
  <c r="Z12"/>
  <c r="Y20"/>
  <c r="V20"/>
  <c r="U20"/>
  <c r="Z17"/>
  <c r="Z15"/>
  <c r="Z13"/>
  <c r="Z11"/>
  <c r="U45" i="9"/>
  <c r="U66"/>
  <c r="U47"/>
  <c r="T66"/>
  <c r="T47"/>
  <c r="Y56"/>
  <c r="Y46"/>
  <c r="U48" s="1"/>
  <c r="Z35"/>
  <c r="Y21"/>
  <c r="W23" s="1"/>
  <c r="S45"/>
  <c r="Z41"/>
  <c r="Z40"/>
  <c r="Z38"/>
  <c r="Z36"/>
  <c r="Z12"/>
  <c r="V66"/>
  <c r="V47"/>
  <c r="Y65"/>
  <c r="Z44"/>
  <c r="Y45"/>
  <c r="Z34"/>
  <c r="Y55"/>
  <c r="Z42"/>
  <c r="Z39"/>
  <c r="Z37"/>
  <c r="V45"/>
  <c r="U45" i="8"/>
  <c r="Y20"/>
  <c r="U20"/>
  <c r="S20"/>
  <c r="Z11"/>
  <c r="Z13"/>
  <c r="Z15"/>
  <c r="Z17"/>
  <c r="V20"/>
  <c r="Z9"/>
  <c r="Z12"/>
  <c r="Z14"/>
  <c r="Z16"/>
  <c r="T20"/>
  <c r="Z34"/>
  <c r="S47"/>
  <c r="Z10"/>
  <c r="Y21"/>
  <c r="S45"/>
  <c r="Y45"/>
  <c r="Z44"/>
  <c r="U66"/>
  <c r="U47"/>
  <c r="T45"/>
  <c r="Z37"/>
  <c r="Z42"/>
  <c r="Z41"/>
  <c r="Z40"/>
  <c r="Z39"/>
  <c r="Z38"/>
  <c r="Z36"/>
  <c r="Z35"/>
  <c r="Y56"/>
  <c r="X45" i="5"/>
  <c r="T45"/>
  <c r="W45"/>
  <c r="U45" i="7"/>
  <c r="X45"/>
  <c r="W45"/>
  <c r="S45"/>
  <c r="X66"/>
  <c r="X48"/>
  <c r="X47"/>
  <c r="Y45"/>
  <c r="S47"/>
  <c r="S48"/>
  <c r="Y23"/>
  <c r="V45"/>
  <c r="Z37"/>
  <c r="Z42"/>
  <c r="Z41"/>
  <c r="Z40"/>
  <c r="Z39"/>
  <c r="Z38"/>
  <c r="Z36"/>
  <c r="W48"/>
  <c r="Z35"/>
  <c r="V23"/>
  <c r="T23"/>
  <c r="Y55"/>
  <c r="Z34"/>
  <c r="U66"/>
  <c r="U47"/>
  <c r="U48"/>
  <c r="S22"/>
  <c r="S23"/>
  <c r="Y47"/>
  <c r="Y66"/>
  <c r="Y48"/>
  <c r="V48"/>
  <c r="X20" i="5"/>
  <c r="X45" i="1"/>
  <c r="T45"/>
  <c r="W45"/>
  <c r="S20"/>
  <c r="Z14"/>
  <c r="Z9"/>
  <c r="X20"/>
  <c r="Z16"/>
  <c r="U66" i="5"/>
  <c r="U47"/>
  <c r="X66"/>
  <c r="X47"/>
  <c r="T47"/>
  <c r="T66"/>
  <c r="Y45"/>
  <c r="Z34"/>
  <c r="Y55"/>
  <c r="T20"/>
  <c r="Y20"/>
  <c r="W20"/>
  <c r="Z37"/>
  <c r="U20"/>
  <c r="Z17"/>
  <c r="Z15"/>
  <c r="Z11"/>
  <c r="Z39"/>
  <c r="Z36"/>
  <c r="V47"/>
  <c r="V66"/>
  <c r="V48"/>
  <c r="Y46"/>
  <c r="Z35"/>
  <c r="Y56"/>
  <c r="Y21"/>
  <c r="Z10"/>
  <c r="Z42"/>
  <c r="Z41"/>
  <c r="Z40"/>
  <c r="Z38"/>
  <c r="U66" i="1"/>
  <c r="U47"/>
  <c r="X66"/>
  <c r="X47"/>
  <c r="T47"/>
  <c r="T66"/>
  <c r="Y65"/>
  <c r="Y45"/>
  <c r="Z34"/>
  <c r="Y55"/>
  <c r="V20"/>
  <c r="T20"/>
  <c r="Y20"/>
  <c r="W20"/>
  <c r="Z37"/>
  <c r="U20"/>
  <c r="Z17"/>
  <c r="Z15"/>
  <c r="Z13"/>
  <c r="Z11"/>
  <c r="Z39"/>
  <c r="Z36"/>
  <c r="V47"/>
  <c r="V66"/>
  <c r="V48"/>
  <c r="Y46"/>
  <c r="Z35"/>
  <c r="Y56"/>
  <c r="Y21"/>
  <c r="Z10"/>
  <c r="Z42"/>
  <c r="Z41"/>
  <c r="Z40"/>
  <c r="Z38"/>
  <c r="S45" i="2"/>
  <c r="Z42"/>
  <c r="Z34"/>
  <c r="Z38"/>
  <c r="V48"/>
  <c r="T48"/>
  <c r="U48"/>
  <c r="Y45"/>
  <c r="W45"/>
  <c r="S47"/>
  <c r="S48"/>
  <c r="Y47"/>
  <c r="Y48"/>
  <c r="U45"/>
  <c r="Z41"/>
  <c r="Z37"/>
  <c r="T45"/>
  <c r="Z40"/>
  <c r="Z36"/>
  <c r="R18" i="34" l="1"/>
  <c r="T38"/>
  <c r="P18"/>
  <c r="S18"/>
  <c r="T18"/>
  <c r="T51"/>
  <c r="T37"/>
  <c r="Q35"/>
  <c r="K37"/>
  <c r="K38"/>
  <c r="J38"/>
  <c r="J51"/>
  <c r="J37"/>
  <c r="T17"/>
  <c r="L37"/>
  <c r="L38"/>
  <c r="U14"/>
  <c r="T15"/>
  <c r="Q15"/>
  <c r="R15"/>
  <c r="U12"/>
  <c r="S15"/>
  <c r="U11"/>
  <c r="U10"/>
  <c r="U9"/>
  <c r="T35"/>
  <c r="U34"/>
  <c r="T50"/>
  <c r="U31"/>
  <c r="U30"/>
  <c r="U32"/>
  <c r="S35"/>
  <c r="U29"/>
  <c r="P35"/>
  <c r="J38" i="33"/>
  <c r="J51"/>
  <c r="J37"/>
  <c r="T15"/>
  <c r="U14"/>
  <c r="P15"/>
  <c r="U12"/>
  <c r="U9"/>
  <c r="S15"/>
  <c r="U11"/>
  <c r="L38"/>
  <c r="L37"/>
  <c r="T50"/>
  <c r="U34"/>
  <c r="T35"/>
  <c r="U31"/>
  <c r="U30"/>
  <c r="U32"/>
  <c r="Q35"/>
  <c r="T17"/>
  <c r="T18"/>
  <c r="P18"/>
  <c r="S18"/>
  <c r="Q18"/>
  <c r="R18"/>
  <c r="K38"/>
  <c r="K37"/>
  <c r="T51"/>
  <c r="P35"/>
  <c r="Q8" i="13"/>
  <c r="H87" i="31"/>
  <c r="Q10" i="13" s="1"/>
  <c r="V45" i="31"/>
  <c r="Z40"/>
  <c r="Z35"/>
  <c r="W45"/>
  <c r="Y65"/>
  <c r="Z44"/>
  <c r="Z39"/>
  <c r="T45"/>
  <c r="Z37"/>
  <c r="Z36"/>
  <c r="Z42"/>
  <c r="S45"/>
  <c r="X45"/>
  <c r="S20" i="32"/>
  <c r="V20"/>
  <c r="U20"/>
  <c r="V23"/>
  <c r="W20"/>
  <c r="Y48"/>
  <c r="Y47"/>
  <c r="Y66"/>
  <c r="V48"/>
  <c r="S48"/>
  <c r="U48"/>
  <c r="W48"/>
  <c r="Y20"/>
  <c r="Z19"/>
  <c r="Z12"/>
  <c r="Z14"/>
  <c r="Z17"/>
  <c r="Z11"/>
  <c r="Z13"/>
  <c r="Z16"/>
  <c r="X20"/>
  <c r="Z9"/>
  <c r="Z15"/>
  <c r="Y23"/>
  <c r="Y22"/>
  <c r="W23"/>
  <c r="X23"/>
  <c r="T23"/>
  <c r="S23"/>
  <c r="T48"/>
  <c r="Y65"/>
  <c r="Z10"/>
  <c r="V20" i="31"/>
  <c r="U48"/>
  <c r="X20"/>
  <c r="T20"/>
  <c r="S20"/>
  <c r="Z10"/>
  <c r="Y23"/>
  <c r="Y22"/>
  <c r="X23"/>
  <c r="S23"/>
  <c r="U23"/>
  <c r="W23"/>
  <c r="T23"/>
  <c r="V23"/>
  <c r="Y48"/>
  <c r="Y47"/>
  <c r="Y66"/>
  <c r="T48"/>
  <c r="S48"/>
  <c r="W48"/>
  <c r="X48"/>
  <c r="U20"/>
  <c r="Y20"/>
  <c r="Z19"/>
  <c r="Z15"/>
  <c r="Z17"/>
  <c r="Z9"/>
  <c r="Z12"/>
  <c r="Z14"/>
  <c r="Z16"/>
  <c r="Z13"/>
  <c r="W20"/>
  <c r="Z11"/>
  <c r="H87" i="16"/>
  <c r="P10" i="13" s="1"/>
  <c r="U16"/>
  <c r="B7"/>
  <c r="B5"/>
  <c r="Y89" i="22"/>
  <c r="S90"/>
  <c r="T90"/>
  <c r="V48" i="9"/>
  <c r="V48" i="8"/>
  <c r="T48"/>
  <c r="Y47"/>
  <c r="U48"/>
  <c r="S48"/>
  <c r="Y48"/>
  <c r="Z17" i="9"/>
  <c r="T20"/>
  <c r="U20"/>
  <c r="Z11"/>
  <c r="Z14"/>
  <c r="Z9" i="2"/>
  <c r="V20"/>
  <c r="S20"/>
  <c r="Z12"/>
  <c r="Z15"/>
  <c r="W20"/>
  <c r="Y20"/>
  <c r="Z16"/>
  <c r="U20"/>
  <c r="Z11"/>
  <c r="Z13"/>
  <c r="Z14"/>
  <c r="Y65"/>
  <c r="T20"/>
  <c r="X20"/>
  <c r="S20" i="22"/>
  <c r="Y90"/>
  <c r="V90"/>
  <c r="U90" i="24"/>
  <c r="Y23"/>
  <c r="T90" i="27"/>
  <c r="V90"/>
  <c r="Y89"/>
  <c r="S90"/>
  <c r="X90"/>
  <c r="Y90"/>
  <c r="X48"/>
  <c r="V20" i="26"/>
  <c r="Z10"/>
  <c r="W20" i="27"/>
  <c r="Y20"/>
  <c r="Z19"/>
  <c r="Z17"/>
  <c r="Z9"/>
  <c r="Y65"/>
  <c r="Z12"/>
  <c r="V20"/>
  <c r="Z14"/>
  <c r="X20"/>
  <c r="S20"/>
  <c r="Z11"/>
  <c r="Y48"/>
  <c r="Y47"/>
  <c r="Y66"/>
  <c r="U48"/>
  <c r="S48"/>
  <c r="Y23"/>
  <c r="Y22"/>
  <c r="V23"/>
  <c r="U23"/>
  <c r="X23"/>
  <c r="T23"/>
  <c r="W23"/>
  <c r="Z10"/>
  <c r="T20"/>
  <c r="U20"/>
  <c r="T48"/>
  <c r="Y90" i="26"/>
  <c r="Y89"/>
  <c r="T90"/>
  <c r="U90"/>
  <c r="S90"/>
  <c r="V90"/>
  <c r="Y20"/>
  <c r="Z19"/>
  <c r="W20"/>
  <c r="Z9"/>
  <c r="Z17"/>
  <c r="X20"/>
  <c r="S20"/>
  <c r="Z14"/>
  <c r="Z11"/>
  <c r="Z12"/>
  <c r="U20"/>
  <c r="Y22"/>
  <c r="Y23"/>
  <c r="U23"/>
  <c r="X23"/>
  <c r="T23"/>
  <c r="S23"/>
  <c r="W23"/>
  <c r="V23"/>
  <c r="T20"/>
  <c r="Y66"/>
  <c r="Y47"/>
  <c r="Y48"/>
  <c r="S48"/>
  <c r="T48"/>
  <c r="V48"/>
  <c r="U48"/>
  <c r="Y90" i="24"/>
  <c r="S90"/>
  <c r="T90"/>
  <c r="Y89"/>
  <c r="V23"/>
  <c r="U23"/>
  <c r="S23"/>
  <c r="Y65"/>
  <c r="U20"/>
  <c r="V23" i="23"/>
  <c r="S23"/>
  <c r="U23"/>
  <c r="W23"/>
  <c r="Y23"/>
  <c r="T23"/>
  <c r="V20" i="24"/>
  <c r="Z19"/>
  <c r="Y20"/>
  <c r="W20"/>
  <c r="Z9"/>
  <c r="Z14"/>
  <c r="S20"/>
  <c r="Z12"/>
  <c r="Z15"/>
  <c r="Z13"/>
  <c r="Z17"/>
  <c r="Z10"/>
  <c r="Z16"/>
  <c r="Z11"/>
  <c r="Y48"/>
  <c r="Y47"/>
  <c r="Y66"/>
  <c r="S48"/>
  <c r="T48"/>
  <c r="V48"/>
  <c r="Y22"/>
  <c r="Y20" i="23"/>
  <c r="Z19"/>
  <c r="W20"/>
  <c r="Z10"/>
  <c r="Z14"/>
  <c r="Z12"/>
  <c r="S20"/>
  <c r="Z11"/>
  <c r="Z17"/>
  <c r="Z13"/>
  <c r="Z9"/>
  <c r="Z16"/>
  <c r="Z15"/>
  <c r="Y90"/>
  <c r="Y89"/>
  <c r="T90"/>
  <c r="V90"/>
  <c r="S90"/>
  <c r="U90"/>
  <c r="T20"/>
  <c r="Y22"/>
  <c r="Y66"/>
  <c r="Y48"/>
  <c r="Y47"/>
  <c r="T48"/>
  <c r="U48"/>
  <c r="V48"/>
  <c r="S48"/>
  <c r="V20"/>
  <c r="Y65"/>
  <c r="Z19" i="22"/>
  <c r="W20"/>
  <c r="Y20"/>
  <c r="Z14"/>
  <c r="T20"/>
  <c r="Y65"/>
  <c r="Z17"/>
  <c r="Z11"/>
  <c r="Z15"/>
  <c r="Z9"/>
  <c r="Z13"/>
  <c r="U20"/>
  <c r="Z12"/>
  <c r="Z16"/>
  <c r="Z10"/>
  <c r="Y23"/>
  <c r="Y22"/>
  <c r="W23"/>
  <c r="T23"/>
  <c r="S23"/>
  <c r="U23"/>
  <c r="Y48"/>
  <c r="Y66"/>
  <c r="Y47"/>
  <c r="T48"/>
  <c r="U48"/>
  <c r="V48"/>
  <c r="S48"/>
  <c r="V23"/>
  <c r="Y20" i="18"/>
  <c r="W20"/>
  <c r="Z19"/>
  <c r="Z13"/>
  <c r="Z15"/>
  <c r="Z11"/>
  <c r="X20"/>
  <c r="Z12"/>
  <c r="Z9"/>
  <c r="Z17"/>
  <c r="T20"/>
  <c r="Z14"/>
  <c r="Z16"/>
  <c r="Y22"/>
  <c r="Y23"/>
  <c r="S23"/>
  <c r="X23"/>
  <c r="V23"/>
  <c r="T23"/>
  <c r="W23"/>
  <c r="Y66"/>
  <c r="Y47"/>
  <c r="Y48"/>
  <c r="T48"/>
  <c r="S48"/>
  <c r="V48"/>
  <c r="U48"/>
  <c r="Y90"/>
  <c r="Y89"/>
  <c r="V90"/>
  <c r="T90"/>
  <c r="U90"/>
  <c r="S90"/>
  <c r="S20"/>
  <c r="U20"/>
  <c r="V20"/>
  <c r="Y65"/>
  <c r="U23"/>
  <c r="Z10"/>
  <c r="Y20" i="17"/>
  <c r="Z13" i="9"/>
  <c r="V20"/>
  <c r="Z16"/>
  <c r="Z19"/>
  <c r="Z9"/>
  <c r="Z15"/>
  <c r="Y20"/>
  <c r="S20"/>
  <c r="Z13" i="5"/>
  <c r="V20"/>
  <c r="Y65"/>
  <c r="Z16"/>
  <c r="S20"/>
  <c r="Z12"/>
  <c r="O65" i="16"/>
  <c r="X19"/>
  <c r="Y19" s="1"/>
  <c r="O22"/>
  <c r="U22"/>
  <c r="U65"/>
  <c r="P19"/>
  <c r="N65"/>
  <c r="N22"/>
  <c r="V65"/>
  <c r="V22"/>
  <c r="H83" i="8"/>
  <c r="J7" i="13" s="1"/>
  <c r="H82" i="7"/>
  <c r="K7" i="13" s="1"/>
  <c r="K5"/>
  <c r="Z9" i="17"/>
  <c r="Z15"/>
  <c r="Z10"/>
  <c r="Z13"/>
  <c r="V20"/>
  <c r="S20"/>
  <c r="Y65"/>
  <c r="Z14"/>
  <c r="T20"/>
  <c r="Z12"/>
  <c r="Z17"/>
  <c r="U20"/>
  <c r="Z11"/>
  <c r="Z16"/>
  <c r="Y89"/>
  <c r="Y90"/>
  <c r="U90"/>
  <c r="V90"/>
  <c r="T90"/>
  <c r="X20"/>
  <c r="W20"/>
  <c r="Y48"/>
  <c r="Y47"/>
  <c r="Y66"/>
  <c r="S48"/>
  <c r="T48"/>
  <c r="U48"/>
  <c r="V48"/>
  <c r="Y23"/>
  <c r="Y22"/>
  <c r="S23"/>
  <c r="U23"/>
  <c r="W23"/>
  <c r="V23"/>
  <c r="X23"/>
  <c r="T23"/>
  <c r="Y48" i="16"/>
  <c r="U48"/>
  <c r="Y47"/>
  <c r="X48"/>
  <c r="V48"/>
  <c r="T48"/>
  <c r="W48"/>
  <c r="Y66"/>
  <c r="Y23"/>
  <c r="U23"/>
  <c r="W23"/>
  <c r="T23"/>
  <c r="V23"/>
  <c r="S23"/>
  <c r="X23"/>
  <c r="J37" i="15"/>
  <c r="K36"/>
  <c r="K38" s="1"/>
  <c r="L36"/>
  <c r="L38" s="1"/>
  <c r="U30"/>
  <c r="S35"/>
  <c r="T50"/>
  <c r="U34"/>
  <c r="P35"/>
  <c r="U29"/>
  <c r="U31"/>
  <c r="R35"/>
  <c r="U32"/>
  <c r="T35"/>
  <c r="L37"/>
  <c r="Y22" i="2"/>
  <c r="W23"/>
  <c r="T23"/>
  <c r="U23"/>
  <c r="S23"/>
  <c r="X23"/>
  <c r="Y23"/>
  <c r="Y66"/>
  <c r="V23"/>
  <c r="T37" i="15"/>
  <c r="T51"/>
  <c r="T38"/>
  <c r="P38"/>
  <c r="S38"/>
  <c r="Q38"/>
  <c r="R38"/>
  <c r="T17"/>
  <c r="T18"/>
  <c r="Q18"/>
  <c r="P18"/>
  <c r="R18"/>
  <c r="S18"/>
  <c r="X23" i="8"/>
  <c r="W23"/>
  <c r="X23" i="9"/>
  <c r="Y23" i="12"/>
  <c r="Y22"/>
  <c r="S23"/>
  <c r="U23"/>
  <c r="X23"/>
  <c r="T23"/>
  <c r="V23"/>
  <c r="W23"/>
  <c r="Y66"/>
  <c r="Y23" i="10"/>
  <c r="Y22"/>
  <c r="T23"/>
  <c r="V23"/>
  <c r="S23"/>
  <c r="U23"/>
  <c r="Y23" i="9"/>
  <c r="Y22"/>
  <c r="T23"/>
  <c r="V23"/>
  <c r="S23"/>
  <c r="U23"/>
  <c r="Y48"/>
  <c r="Y66"/>
  <c r="Y47"/>
  <c r="S48"/>
  <c r="T48"/>
  <c r="Y22" i="8"/>
  <c r="Y23"/>
  <c r="S23"/>
  <c r="U23"/>
  <c r="T23"/>
  <c r="V23"/>
  <c r="Y48" i="5"/>
  <c r="Y66"/>
  <c r="Y47"/>
  <c r="S48"/>
  <c r="W48"/>
  <c r="T48"/>
  <c r="Y23"/>
  <c r="Y22"/>
  <c r="T23"/>
  <c r="V23"/>
  <c r="S23"/>
  <c r="U23"/>
  <c r="W23"/>
  <c r="X23"/>
  <c r="X48"/>
  <c r="U48"/>
  <c r="Y48" i="1"/>
  <c r="Y66"/>
  <c r="Y47"/>
  <c r="S48"/>
  <c r="W48"/>
  <c r="T48"/>
  <c r="Y23"/>
  <c r="Y22"/>
  <c r="T23"/>
  <c r="V23"/>
  <c r="S23"/>
  <c r="U23"/>
  <c r="W23"/>
  <c r="X23"/>
  <c r="X48"/>
  <c r="U48"/>
  <c r="O22" i="7"/>
  <c r="O65"/>
  <c r="X65"/>
  <c r="O20"/>
  <c r="X20" i="16" l="1"/>
  <c r="V20"/>
  <c r="Z13"/>
  <c r="Z16"/>
  <c r="Z12"/>
  <c r="Z19"/>
  <c r="Z14"/>
  <c r="Z15"/>
  <c r="Z9"/>
  <c r="Y65"/>
  <c r="Z10"/>
  <c r="Z17"/>
  <c r="Z11"/>
  <c r="Y20"/>
  <c r="S20"/>
  <c r="T20"/>
  <c r="W20"/>
  <c r="U20"/>
  <c r="X22"/>
  <c r="X65"/>
  <c r="Y22"/>
  <c r="N20"/>
  <c r="P20"/>
  <c r="Q10"/>
  <c r="P65"/>
  <c r="Q13"/>
  <c r="Q17"/>
  <c r="P22"/>
  <c r="Q12"/>
  <c r="Q16"/>
  <c r="K20"/>
  <c r="Q11"/>
  <c r="Q15"/>
  <c r="J20"/>
  <c r="Q9"/>
  <c r="Q14"/>
  <c r="Q19"/>
  <c r="L20"/>
  <c r="M20"/>
  <c r="O20"/>
  <c r="K37" i="15"/>
  <c r="X22" i="7"/>
  <c r="T20" l="1"/>
  <c r="U20"/>
  <c r="Z14"/>
  <c r="Z9"/>
  <c r="Z12"/>
  <c r="V20"/>
  <c r="Z17"/>
  <c r="Z15"/>
  <c r="Z16"/>
  <c r="W20"/>
  <c r="Y22"/>
  <c r="Z10"/>
  <c r="Y20"/>
  <c r="Z13"/>
  <c r="Z11"/>
  <c r="S20"/>
  <c r="Y65"/>
  <c r="X20"/>
</calcChain>
</file>

<file path=xl/comments1.xml><?xml version="1.0" encoding="utf-8"?>
<comments xmlns="http://schemas.openxmlformats.org/spreadsheetml/2006/main">
  <authors>
    <author>Author</author>
  </authors>
  <commentList>
    <comment ref="A22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type of school</t>
        </r>
      </text>
    </comment>
    <comment ref="A23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faith schools</t>
        </r>
      </text>
    </comment>
    <comment ref="A47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type of school</t>
        </r>
      </text>
    </comment>
    <comment ref="A48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faith schools</t>
        </r>
      </text>
    </comment>
    <comment ref="A89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type of school</t>
        </r>
      </text>
    </comment>
    <comment ref="A90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faith schools</t>
        </r>
      </text>
    </comment>
  </commentList>
</comments>
</file>

<file path=xl/comments10.xml><?xml version="1.0" encoding="utf-8"?>
<comments xmlns="http://schemas.openxmlformats.org/spreadsheetml/2006/main">
  <authors>
    <author>Author</author>
  </authors>
  <commentList>
    <comment ref="A22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type of school</t>
        </r>
      </text>
    </comment>
    <comment ref="A23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faith schools</t>
        </r>
      </text>
    </comment>
    <comment ref="A47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type of school</t>
        </r>
      </text>
    </comment>
    <comment ref="A48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faith schools</t>
        </r>
      </text>
    </comment>
  </commentList>
</comments>
</file>

<file path=xl/comments11.xml><?xml version="1.0" encoding="utf-8"?>
<comments xmlns="http://schemas.openxmlformats.org/spreadsheetml/2006/main">
  <authors>
    <author>Author</author>
  </authors>
  <commentList>
    <comment ref="A22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type of school</t>
        </r>
      </text>
    </comment>
    <comment ref="A23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faith schools</t>
        </r>
      </text>
    </comment>
    <comment ref="A47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type of school</t>
        </r>
      </text>
    </comment>
    <comment ref="A48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faith schools</t>
        </r>
      </text>
    </comment>
  </commentList>
</comments>
</file>

<file path=xl/comments12.xml><?xml version="1.0" encoding="utf-8"?>
<comments xmlns="http://schemas.openxmlformats.org/spreadsheetml/2006/main">
  <authors>
    <author>Author</author>
  </authors>
  <commentList>
    <comment ref="A22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type of school</t>
        </r>
      </text>
    </comment>
    <comment ref="A23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faith schools</t>
        </r>
      </text>
    </comment>
    <comment ref="A47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type of school</t>
        </r>
      </text>
    </comment>
    <comment ref="A48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faith schools</t>
        </r>
      </text>
    </comment>
  </commentList>
</comments>
</file>

<file path=xl/comments13.xml><?xml version="1.0" encoding="utf-8"?>
<comments xmlns="http://schemas.openxmlformats.org/spreadsheetml/2006/main">
  <authors>
    <author>Author</author>
  </authors>
  <commentList>
    <comment ref="A22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type of school</t>
        </r>
      </text>
    </comment>
    <comment ref="A23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faith schools</t>
        </r>
      </text>
    </comment>
    <comment ref="A47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type of school</t>
        </r>
      </text>
    </comment>
    <comment ref="A48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faith schools</t>
        </r>
      </text>
    </comment>
  </commentList>
</comments>
</file>

<file path=xl/comments14.xml><?xml version="1.0" encoding="utf-8"?>
<comments xmlns="http://schemas.openxmlformats.org/spreadsheetml/2006/main">
  <authors>
    <author>Author</author>
  </authors>
  <commentList>
    <comment ref="A22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type of school</t>
        </r>
      </text>
    </comment>
    <comment ref="A23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faith schools</t>
        </r>
      </text>
    </comment>
    <comment ref="A47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type of school</t>
        </r>
      </text>
    </comment>
    <comment ref="A48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faith schools</t>
        </r>
      </text>
    </comment>
  </commentList>
</comments>
</file>

<file path=xl/comments15.xml><?xml version="1.0" encoding="utf-8"?>
<comments xmlns="http://schemas.openxmlformats.org/spreadsheetml/2006/main">
  <authors>
    <author>Author</author>
  </authors>
  <commentList>
    <comment ref="A22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type of school</t>
        </r>
      </text>
    </comment>
    <comment ref="A23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faith schools</t>
        </r>
      </text>
    </comment>
    <comment ref="A47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type of school</t>
        </r>
      </text>
    </comment>
    <comment ref="A48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faith schools</t>
        </r>
      </text>
    </comment>
  </commentList>
</comments>
</file>

<file path=xl/comments16.xml><?xml version="1.0" encoding="utf-8"?>
<comments xmlns="http://schemas.openxmlformats.org/spreadsheetml/2006/main">
  <authors>
    <author>Author</author>
  </authors>
  <commentList>
    <comment ref="A22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type of school</t>
        </r>
      </text>
    </comment>
    <comment ref="A23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faith schools</t>
        </r>
      </text>
    </comment>
    <comment ref="A47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type of school</t>
        </r>
      </text>
    </comment>
    <comment ref="A48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faith schools</t>
        </r>
      </text>
    </comment>
  </commentList>
</comments>
</file>

<file path=xl/comments17.xml><?xml version="1.0" encoding="utf-8"?>
<comments xmlns="http://schemas.openxmlformats.org/spreadsheetml/2006/main">
  <authors>
    <author>Author</author>
  </authors>
  <commentList>
    <comment ref="A22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type of school</t>
        </r>
      </text>
    </comment>
    <comment ref="A23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faith schools</t>
        </r>
      </text>
    </comment>
    <comment ref="A47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type of school</t>
        </r>
      </text>
    </comment>
    <comment ref="A48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faith schools</t>
        </r>
      </text>
    </comment>
  </commentList>
</comments>
</file>

<file path=xl/comments18.xml><?xml version="1.0" encoding="utf-8"?>
<comments xmlns="http://schemas.openxmlformats.org/spreadsheetml/2006/main">
  <authors>
    <author>Author</author>
  </authors>
  <commentList>
    <comment ref="A22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type of school</t>
        </r>
      </text>
    </comment>
    <comment ref="A23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faith schools</t>
        </r>
      </text>
    </comment>
    <comment ref="A47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type of school</t>
        </r>
      </text>
    </comment>
    <comment ref="A48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faith schools</t>
        </r>
      </text>
    </comment>
  </commentList>
</comments>
</file>

<file path=xl/comments19.xml><?xml version="1.0" encoding="utf-8"?>
<comments xmlns="http://schemas.openxmlformats.org/spreadsheetml/2006/main">
  <authors>
    <author>Author</author>
  </authors>
  <commentList>
    <comment ref="A17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type of school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faith schools</t>
        </r>
      </text>
    </comment>
    <comment ref="A37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type of school</t>
        </r>
      </text>
    </comment>
    <comment ref="A38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faith schools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A22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type of school</t>
        </r>
      </text>
    </comment>
    <comment ref="A23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faith schools</t>
        </r>
      </text>
    </comment>
    <comment ref="A47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type of school</t>
        </r>
      </text>
    </comment>
    <comment ref="A48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faith schools</t>
        </r>
      </text>
    </comment>
    <comment ref="A89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type of school</t>
        </r>
      </text>
    </comment>
    <comment ref="A90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faith schools</t>
        </r>
      </text>
    </comment>
  </commentList>
</comments>
</file>

<file path=xl/comments20.xml><?xml version="1.0" encoding="utf-8"?>
<comments xmlns="http://schemas.openxmlformats.org/spreadsheetml/2006/main">
  <authors>
    <author>Author</author>
  </authors>
  <commentList>
    <comment ref="A17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type of school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faith schools</t>
        </r>
      </text>
    </comment>
    <comment ref="A37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type of school</t>
        </r>
      </text>
    </comment>
    <comment ref="A38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faith schools</t>
        </r>
      </text>
    </comment>
  </commentList>
</comments>
</file>

<file path=xl/comments21.xml><?xml version="1.0" encoding="utf-8"?>
<comments xmlns="http://schemas.openxmlformats.org/spreadsheetml/2006/main">
  <authors>
    <author>Author</author>
  </authors>
  <commentList>
    <comment ref="A17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type of school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faith schools</t>
        </r>
      </text>
    </comment>
    <comment ref="A37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type of school</t>
        </r>
      </text>
    </comment>
    <comment ref="A38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faith schools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A22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type of school</t>
        </r>
      </text>
    </comment>
    <comment ref="A23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faith schools</t>
        </r>
      </text>
    </comment>
    <comment ref="A47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type of school</t>
        </r>
      </text>
    </comment>
    <comment ref="A48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faith schools</t>
        </r>
      </text>
    </comment>
    <comment ref="A89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type of school</t>
        </r>
      </text>
    </comment>
    <comment ref="A90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faith schools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2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type of school</t>
        </r>
      </text>
    </comment>
    <comment ref="A23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faith schools</t>
        </r>
      </text>
    </comment>
    <comment ref="A47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type of school</t>
        </r>
      </text>
    </comment>
    <comment ref="A48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faith schools</t>
        </r>
      </text>
    </comment>
    <comment ref="A89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type of school</t>
        </r>
      </text>
    </comment>
    <comment ref="A90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faith schools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2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type of school</t>
        </r>
      </text>
    </comment>
    <comment ref="A23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faith schools</t>
        </r>
      </text>
    </comment>
    <comment ref="A47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type of school</t>
        </r>
      </text>
    </comment>
    <comment ref="A48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faith schools</t>
        </r>
      </text>
    </comment>
    <comment ref="A89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type of school</t>
        </r>
      </text>
    </comment>
    <comment ref="A90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faith schools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A22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type of school</t>
        </r>
      </text>
    </comment>
    <comment ref="A23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faith schools</t>
        </r>
      </text>
    </comment>
    <comment ref="A47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type of school</t>
        </r>
      </text>
    </comment>
    <comment ref="A48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faith schools</t>
        </r>
      </text>
    </comment>
    <comment ref="A89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type of school</t>
        </r>
      </text>
    </comment>
    <comment ref="A90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faith schools</t>
        </r>
      </text>
    </comment>
  </commentList>
</comments>
</file>

<file path=xl/comments7.xml><?xml version="1.0" encoding="utf-8"?>
<comments xmlns="http://schemas.openxmlformats.org/spreadsheetml/2006/main">
  <authors>
    <author>Author</author>
  </authors>
  <commentList>
    <comment ref="A22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type of school</t>
        </r>
      </text>
    </comment>
    <comment ref="A23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faith schools</t>
        </r>
      </text>
    </comment>
    <comment ref="A47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type of school</t>
        </r>
      </text>
    </comment>
    <comment ref="A48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faith schools</t>
        </r>
      </text>
    </comment>
    <comment ref="A89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type of school</t>
        </r>
      </text>
    </comment>
    <comment ref="A90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faith schools</t>
        </r>
      </text>
    </comment>
  </commentList>
</comments>
</file>

<file path=xl/comments8.xml><?xml version="1.0" encoding="utf-8"?>
<comments xmlns="http://schemas.openxmlformats.org/spreadsheetml/2006/main">
  <authors>
    <author>Author</author>
  </authors>
  <commentList>
    <comment ref="A22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type of school</t>
        </r>
      </text>
    </comment>
    <comment ref="A23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faith schools</t>
        </r>
      </text>
    </comment>
  </commentList>
</comments>
</file>

<file path=xl/comments9.xml><?xml version="1.0" encoding="utf-8"?>
<comments xmlns="http://schemas.openxmlformats.org/spreadsheetml/2006/main">
  <authors>
    <author>Author</author>
  </authors>
  <commentList>
    <comment ref="A22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type of school</t>
        </r>
      </text>
    </comment>
    <comment ref="A23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faith schools</t>
        </r>
      </text>
    </comment>
    <comment ref="A47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type of school</t>
        </r>
      </text>
    </comment>
    <comment ref="A48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Number of type of school that is faith divided by total number of faith schools</t>
        </r>
      </text>
    </comment>
  </commentList>
</comments>
</file>

<file path=xl/sharedStrings.xml><?xml version="1.0" encoding="utf-8"?>
<sst xmlns="http://schemas.openxmlformats.org/spreadsheetml/2006/main" count="4471" uniqueCount="296">
  <si>
    <t>MAINTAINED PRIMARY AND STATE-FUNDED SECONDARY SCHOOLS (1)(2):</t>
  </si>
  <si>
    <t>ENGLAND</t>
  </si>
  <si>
    <t>Maintained Primary Schools (1)</t>
  </si>
  <si>
    <t>State-Funded Secondary Schools (1)(2)</t>
  </si>
  <si>
    <t>Community</t>
  </si>
  <si>
    <t>Voluntary Aided</t>
  </si>
  <si>
    <t>Voluntary Controlled</t>
  </si>
  <si>
    <t>Foundation</t>
  </si>
  <si>
    <t>Total</t>
  </si>
  <si>
    <t>CTCs</t>
  </si>
  <si>
    <t>Academies</t>
  </si>
  <si>
    <t xml:space="preserve">No Religious Character </t>
  </si>
  <si>
    <t>Church of England</t>
  </si>
  <si>
    <t>Roman Catholic</t>
  </si>
  <si>
    <t>Methodist</t>
  </si>
  <si>
    <t>Other Christian Faith (3)</t>
  </si>
  <si>
    <t>Jewish</t>
  </si>
  <si>
    <t>Muslim</t>
  </si>
  <si>
    <t>Sikh</t>
  </si>
  <si>
    <t>Other</t>
  </si>
  <si>
    <t>Source: School Census and Edubase</t>
  </si>
  <si>
    <t xml:space="preserve">MAINTAINED PRIMARY AND STATE-FUNDED SECONDARY SCHOOLS (1)(2): </t>
  </si>
  <si>
    <t>State-Funded Secondary Schools(1)(2)</t>
  </si>
  <si>
    <t>1. Includes middle schools as deemed.</t>
  </si>
  <si>
    <t>2. Includes city technology colleges and academies.</t>
  </si>
  <si>
    <t>3. Includes schools of mixed denomination or other Christian beliefs.</t>
  </si>
  <si>
    <t>4. Excludes dually registered pupils.</t>
  </si>
  <si>
    <t>Pupil numbers have been rounded to the nearest 10. There may be discrepancies between the sum of constituent items and totals as shown.</t>
  </si>
  <si>
    <t>Total faith</t>
  </si>
  <si>
    <t>AVERAGE SCHOOL SIZES: MEAN NUMBER (HEADCOUNT) OF PUPILS PER SCHOOL</t>
  </si>
  <si>
    <t>Source:</t>
  </si>
  <si>
    <t>http://www.dcsf.gov.uk/rsgateway/DB/SFR/s000925/index.shtml</t>
  </si>
  <si>
    <t>JANUARY 2010</t>
  </si>
  <si>
    <t>Percentage</t>
  </si>
  <si>
    <t>Percentage of type faith</t>
  </si>
  <si>
    <t>Percentage of total faith</t>
  </si>
  <si>
    <t>http://education.gov.uk/rsgateway/DB/SFR/s001012/index.shtml</t>
  </si>
  <si>
    <t>State-funded primary schools (1)(2)</t>
  </si>
  <si>
    <t>State-funded secondary schools (1)(3)</t>
  </si>
  <si>
    <t>2. Includes primary academies.</t>
  </si>
  <si>
    <t>3. Includes city technology colleges and secondary academies.</t>
  </si>
  <si>
    <t>4. Includes schools of mixed denomination or other Christian beliefs.</t>
  </si>
  <si>
    <t>5. Includes pupils who are sole or dual main registrations.</t>
  </si>
  <si>
    <t>Pupil numbers have been rounded to the nearest 5. There may be discrepancies between the sum of constituent items and totals as shown.</t>
  </si>
  <si>
    <t>STATE-FUNDED PRIMARY AND SECONDARY SCHOOLS (1)(2)(3):</t>
  </si>
  <si>
    <t>January 2011</t>
  </si>
  <si>
    <t>England</t>
  </si>
  <si>
    <t>N/A</t>
  </si>
  <si>
    <t>State-funded primary + secondary schools (1)(3)</t>
  </si>
  <si>
    <t>http://www.education.gov.uk/rsgateway/DB/SFR/s000843/index.shtml</t>
  </si>
  <si>
    <t>Year: January 2009 (Final)</t>
  </si>
  <si>
    <t>Coverage: England</t>
  </si>
  <si>
    <t>2. Includes Academies and CTCs.</t>
  </si>
  <si>
    <t>3. Excludes dually registered pupils.</t>
  </si>
  <si>
    <t>Year: January 2008 (Final)</t>
  </si>
  <si>
    <t>http://www.education.gov.uk/rsgateway/DB/SFR/s000786/index.shtml</t>
  </si>
  <si>
    <t>http://www.education.gov.uk/rsgateway/DB/SFR/s000744/index.shtml</t>
  </si>
  <si>
    <t>Table 8a:</t>
  </si>
  <si>
    <t>January 2007</t>
  </si>
  <si>
    <t>Table 8b:</t>
  </si>
  <si>
    <t>(1)  Includes middle schools as deemed.</t>
  </si>
  <si>
    <t>(2) Excludes dually registered pupils.</t>
  </si>
  <si>
    <t>(3) Includes schools of mixed denomination or other Christian beliefs.</t>
  </si>
  <si>
    <t>Pupil numbers have been rounded to the nearest 10.  There may be discrepancies between the sum of constituent items and totals as shown.</t>
  </si>
  <si>
    <t>?</t>
  </si>
  <si>
    <t>January 2006</t>
  </si>
  <si>
    <t>(1)  Includes middle schools as deemed. Source: Schools' Census and Edubase</t>
  </si>
  <si>
    <t>http://www.education.gov.uk/rsgateway/DB/SFR/s000682/sfr38-2006.pdf</t>
  </si>
  <si>
    <t>Index:</t>
  </si>
  <si>
    <t>http://www.education.gov.uk/rsgateway/sc-schoolpupil.shtml</t>
  </si>
  <si>
    <t>January 2005</t>
  </si>
  <si>
    <t>Table 8:</t>
  </si>
  <si>
    <t>(2) Includes schools of mixed denomination or other Christian beliefs.</t>
  </si>
  <si>
    <t>http://www.education.gov.uk/rsgateway/DB/SFR/s000606/sfr42-2005.pdf</t>
  </si>
  <si>
    <t>January 2012</t>
  </si>
  <si>
    <t xml:space="preserve">STATE-FUNDED PRIMARY AND SECONDARY SCHOOLS (1)(2)(3): </t>
  </si>
  <si>
    <t>State-funded primary + secondary schools (1)(2)</t>
  </si>
  <si>
    <t>State-funded primary + secondary schools (1)(2)(3)</t>
  </si>
  <si>
    <t>FOI</t>
  </si>
  <si>
    <t>Academies and CTCs calculated manually</t>
  </si>
  <si>
    <t>Not published at http://education.gov.uk/rsgateway/DB/SFR/s001071/index.shtml</t>
  </si>
  <si>
    <t>Year</t>
  </si>
  <si>
    <t>2005-06</t>
  </si>
  <si>
    <t>2006-07</t>
  </si>
  <si>
    <t>2007-08</t>
  </si>
  <si>
    <t>2008-09</t>
  </si>
  <si>
    <t>2009-10</t>
  </si>
  <si>
    <t>2010-11</t>
  </si>
  <si>
    <t>2011-12</t>
  </si>
  <si>
    <t>Total religious character</t>
  </si>
  <si>
    <t>Change in number of religious primary schools</t>
  </si>
  <si>
    <t>Change in number of other primary schools</t>
  </si>
  <si>
    <t>Change in number of religious secondary schools</t>
  </si>
  <si>
    <t>Change in number of other secondary schools</t>
  </si>
  <si>
    <t>Change in number of pupils at religious primary schools</t>
  </si>
  <si>
    <t>Change in number of pupils at other primary schools</t>
  </si>
  <si>
    <t>Change in number of pupils at religious secondary schools</t>
  </si>
  <si>
    <t>Change in number of pupils at other secondary schools</t>
  </si>
  <si>
    <t>Net increase in religious over other primary schools</t>
  </si>
  <si>
    <t>Net increase in religious over other secondary schools</t>
  </si>
  <si>
    <t>Net increase in primary pupils at religious not other schools</t>
  </si>
  <si>
    <t>Net increase in secondary pupils at religious not other schools</t>
  </si>
  <si>
    <t>2. Includes city technology colleges and secondary academies.</t>
  </si>
  <si>
    <t>4. Includes pupils who are sole or dual main registrations.</t>
  </si>
  <si>
    <t>WALES</t>
  </si>
  <si>
    <t>Wales</t>
  </si>
  <si>
    <t>1. Includes middle schools.</t>
  </si>
  <si>
    <t>STATE-FUNDED PRIMARY AND SECONDARY SCHOOLS (1):</t>
  </si>
  <si>
    <t xml:space="preserve">STATE-FUNDED PRIMARY AND SECONDARY SCHOOLS (1): </t>
  </si>
  <si>
    <t>Other Christian Faith (4)</t>
  </si>
  <si>
    <t>State-funded secondary schools (1)</t>
  </si>
  <si>
    <t>State-funded primary schools</t>
  </si>
  <si>
    <t>State-funded primary + secondary schools (1)</t>
  </si>
  <si>
    <t>Church in Wales</t>
  </si>
  <si>
    <t>Roman Catholic &amp; Anglican</t>
  </si>
  <si>
    <t>http://wales.gov.uk/topics/statistics/about/reference/schooladdress/?lang=en</t>
  </si>
  <si>
    <t>January 2013</t>
  </si>
  <si>
    <t>2. Primary academies, including free schools.</t>
  </si>
  <si>
    <t>3. Secondary academies, including free schools, university technical colleges and studio schools.</t>
  </si>
  <si>
    <t>4. Includes schools of mixed denomination or other Christian beliefs (such as Seventh Day Adventist, Greek Orthodox, Moravian and Pentecostal)</t>
  </si>
  <si>
    <t>5. Includes Inter-/non-denominational.</t>
  </si>
  <si>
    <t>Totals may not appear to equal the sum of the component parts because numbers have been rounded to the nearest 5.</t>
  </si>
  <si>
    <t>6. Includes pupils who are sole or dual main registrations.</t>
  </si>
  <si>
    <t>https://www.gov.uk/government/publications/schools-pupils-and-their-characteristics-january-2013</t>
  </si>
  <si>
    <t>https://www.gov.uk/government/organisations/department-for-education/series/statistics-school-and-pupil-numbers</t>
  </si>
  <si>
    <t>2012-13</t>
  </si>
  <si>
    <t>MAINTAINED PRIMARY AND SECONDARY SCHOOLS(1): NUMBERS OF PUPILS BY RELIGIOUS CHARACTER AND STATUS</t>
  </si>
  <si>
    <t>(1) Includes middle schools as deemed</t>
  </si>
  <si>
    <t>(3) Qualified teachers only; includes both full-time and the full-time equivalent of part-time qualified teachers.</t>
  </si>
  <si>
    <t># less than 5</t>
  </si>
  <si>
    <t>January 2004</t>
  </si>
  <si>
    <t>http://webarchive.nationalarchives.gov.uk/20130401151655/http://www.education.gov.uk/rsgateway/DB/VOL/v000495/v05-2004.pdf</t>
  </si>
  <si>
    <t>#</t>
  </si>
  <si>
    <t>MAINTAINED PRIMARY AND SECONDARY SCHOOLS(1): NUMBERS OF TEACHERS (3) BY RELIGIOUS CHARACTER AND STATUS</t>
  </si>
  <si>
    <t>State-Funded Secondary Schools (1)</t>
  </si>
  <si>
    <t>State-Funded Secondary Schools(1)</t>
  </si>
  <si>
    <t>January 1998</t>
  </si>
  <si>
    <t>MAINTAINED PRIMARY AND SECONDARY SCHOOLS: NUMBERS OF PUPILS BY RELIGIOUS CHARACTER AND STATUS</t>
  </si>
  <si>
    <t>MAINTAINED PRIMARY AND SECONDARY SCHOOLS: NUMBERS OF TEACHERS (2) (3) BY RELIGIOUS CHARACTER AND STATUS</t>
  </si>
  <si>
    <t>Maintained Primary Schools</t>
  </si>
  <si>
    <t>State-Funded Secondary Schools</t>
  </si>
  <si>
    <t>State-funded primary + secondary schools</t>
  </si>
  <si>
    <t>http://webarchive.nationalarchives.gov.uk/20130401151655/http://www.education.gov.uk/rsgateway/DB/VOL/v000417/v09-2003.pdf</t>
  </si>
  <si>
    <t>(1) Includes schools of mixed denomination or other Christian beliefs.</t>
  </si>
  <si>
    <t>(2) Qualified teachers only; includes both full-time and the full-time equivalent of part-time qualified teachers.</t>
  </si>
  <si>
    <t>(3) Rounding of components may cause discrepancies in totals.</t>
  </si>
  <si>
    <t>January 2003</t>
  </si>
  <si>
    <t>January 2002</t>
  </si>
  <si>
    <t>January 2001</t>
  </si>
  <si>
    <t>January 2000</t>
  </si>
  <si>
    <t>http://webarchive.nationalarchives.gov.uk/20130401151655/http://www.education.gov.uk/rsgateway/DB/VOL/v000359/sese2002.pdf</t>
  </si>
  <si>
    <t>http://webarchive.nationalarchives.gov.uk/20110206232908/http://www.education.gov.uk/rsgateway/DB/VOL/v000288/Complete_Volume_2001v2.pdf</t>
  </si>
  <si>
    <t>http://webarchive.nationalarchives.gov.uk/20130401151655/http://www.education.gov.uk/rsgateway/DB/VOL/v000192/vol04-2000.pdf</t>
  </si>
  <si>
    <t>http://webarchive.nationalarchives.gov.uk/20110206232908/http://www.education.gov.uk/rsgateway/DB/VOL/v000109/10727.pdf</t>
  </si>
  <si>
    <t>http://webarchive.nationalarchives.gov.uk/20110206232908/http://www.education.gov.uk/rsgateway/DB/VOL/v000130/1045x.pdf</t>
  </si>
  <si>
    <t>MAINTAINED PRIMARY AND SECONDARY SCHOOLS: NUMBER OF SCHOOLS BY THEIR RELIGIOUS CHARACTER</t>
  </si>
  <si>
    <t>MAINTAINED PRIMARY AND SECONDARY SCHOOLS(1): NUMBER OF SCHOOLS BY THEIR RELIGIOUS CHARACTER</t>
  </si>
  <si>
    <t>MAINTAINED PRIMARY AND SECONDARY SCHOOLS(1): NUMBER (HEADCOUNT) OF PUPILS BY THE RELIGIOUS CHARACTER OF THEIR SCHOOL (2)</t>
  </si>
  <si>
    <t>Table A7a: Primary and Secondary Schools1,2: Number of Schools by Their Religious Character</t>
  </si>
  <si>
    <t xml:space="preserve">Table A7b: Primary and Secondary Schools1,2: Number (Headcount) of Pupils by the Religious Character of Their School3 </t>
  </si>
  <si>
    <t>Table 2b: Primary and Secondary Schools1,2: Number of Schools by Their Religious Character</t>
  </si>
  <si>
    <t xml:space="preserve">Table 2c: Primary and Secondary Schools1,2: Number (Headcount) of Pupils by the Religious Character of Their School3 </t>
  </si>
  <si>
    <t>NUMBER OF SCHOOLS BY THEIR RELIGIOUS CHARACTER</t>
  </si>
  <si>
    <t>NUMBER (HEADCOUNT) OF PUPILS BY THE RELIGIOUS CHARACTER OF THEIR SCHOOL (4)</t>
  </si>
  <si>
    <t>NUMBER (HEADCOUNT) OF PUPILS BY THE RELIGIOUS CHARACTER OF THEIR SCHOOL (5)</t>
  </si>
  <si>
    <t>NUMBER (HEADCOUNT) OF PUPILS BY THE RELIGIOUS CHARACTER OF THEIR SCHOOL (6)</t>
  </si>
  <si>
    <t>NUMBER (HEADCOUNT) OF PUPILS BY THE RELIGIOUS CHARACTER OF THEIR SCHOOL</t>
  </si>
  <si>
    <t>MAINTAINED PRIMARY AND SECONDARY SCHOOLS: NUMBER OF SCHOOLS BY DENOMINATION AND STATUS</t>
  </si>
  <si>
    <t>MAINTAINED PRIMARY AND SECONDARY SCHOOLS: NUMBERS OF PUPILS BY DENOMINATION AND STATUS</t>
  </si>
  <si>
    <t>MAINTAINED PRIMARY AND SECONDARY SCHOOLS(1): NUMBER OF SCHOOLS BY RELIGIOUS CHARACTER AND STATUS</t>
  </si>
  <si>
    <t>MAINTAINED PRIMARY AND SECONDARY SCHOOLS: NUMBER OF SCHOOLS BY RELIGIOUS CHARACTER AND STATUS</t>
  </si>
  <si>
    <t>MAINTAINED PRIMARY AND SECONDARY SCHOOLS: NUMBERS OF TEACHERS (2) (3) BY DENOMINATION AND STATUS</t>
  </si>
  <si>
    <t>(1) Qualified teachers only; includes both full-time and the full-time equivalent of part-time qualified teachers.</t>
  </si>
  <si>
    <t>(2) Rounding of components may cause discrepancies in totals.</t>
  </si>
  <si>
    <t>MAINTAINED PRIMARY AND SECONDARY SCHOOLS: NUMBERS OF TEACHERS (1) (2) BY RELIGIOUS CHARACTER AND STATUS</t>
  </si>
  <si>
    <t>Others</t>
  </si>
  <si>
    <t>January 1999</t>
  </si>
  <si>
    <t>Special Agreement</t>
  </si>
  <si>
    <t>Grant Maintained</t>
  </si>
  <si>
    <t>County</t>
  </si>
  <si>
    <t>Secondary pupil changes exclude Academies.</t>
  </si>
  <si>
    <t>Pupil changes are since 2004, as no figures are available for 2005.</t>
  </si>
  <si>
    <t>No pupil figures are available for 2005.</t>
  </si>
  <si>
    <t>Change in number of teachers at religious primary schools</t>
  </si>
  <si>
    <t>Change in number of teachers at other primary schools</t>
  </si>
  <si>
    <t>Net increase in primary teachers at religious not other schools</t>
  </si>
  <si>
    <t>Change in number of teachers at religious secondary schools</t>
  </si>
  <si>
    <t>Change in number of teachers at other secondary schools</t>
  </si>
  <si>
    <t>Net increase in secondary teachers at religious not other schools</t>
  </si>
  <si>
    <t>Secondary pupil and teacher changes exclude Academies.</t>
  </si>
  <si>
    <t>2004-05</t>
  </si>
  <si>
    <t>2003-04</t>
  </si>
  <si>
    <t>2002-03</t>
  </si>
  <si>
    <t>2001-02</t>
  </si>
  <si>
    <t>2000-01</t>
  </si>
  <si>
    <t>1999-00</t>
  </si>
  <si>
    <t>1998-99</t>
  </si>
  <si>
    <t>Non-Denominational</t>
  </si>
  <si>
    <t>Total 1998-04</t>
  </si>
  <si>
    <t>Note that it is assumed the number of 1999 'Others' that have a religious character matches the number of Other Christian Faith, Muslim, Sikh and Other in 2000.</t>
  </si>
  <si>
    <t>Note that it is assumed the number of 'Others' that have a religious character matches the number of Other Christian Faith, Muslim, Sikh and Other in 2000.</t>
  </si>
  <si>
    <t>Note that it is assumed the number of 1998/99 'Others' that have a religious character matches the number of Other Christian Faith, Muslim, Sikh and Other in 2000.</t>
  </si>
  <si>
    <t>There is no pupil data for 2005 or teacher data after 2004.</t>
  </si>
  <si>
    <t>Secondary pupil and teacher changes before 2008-09 exclude Academies.</t>
  </si>
  <si>
    <t>Proportion of pupils  in each ethnic group in state-funded mainstream schools in London and England by religious character of school and phase (1)(2)(3)(4)(5)</t>
  </si>
  <si>
    <t>Proportion of pupils in each ethnic group by religious character of state-funded mainstream primary schools in England</t>
  </si>
  <si>
    <t>Proportion of pupils by ethnic group</t>
  </si>
  <si>
    <t>Religious Character of school</t>
  </si>
  <si>
    <t>White</t>
  </si>
  <si>
    <t>White British</t>
  </si>
  <si>
    <t>Irish</t>
  </si>
  <si>
    <t>traveller of Irish heritage</t>
  </si>
  <si>
    <t>Gypsy/Roma</t>
  </si>
  <si>
    <t>any other White background</t>
  </si>
  <si>
    <t>Mixed</t>
  </si>
  <si>
    <t>White and Black Caribbean</t>
  </si>
  <si>
    <t>White and Black African</t>
  </si>
  <si>
    <t>White and Asian</t>
  </si>
  <si>
    <t>any other Mixed background</t>
  </si>
  <si>
    <t>Asian</t>
  </si>
  <si>
    <t>Indian</t>
  </si>
  <si>
    <t>Pakistani</t>
  </si>
  <si>
    <t>Bangladeshi</t>
  </si>
  <si>
    <t>any other Asian background</t>
  </si>
  <si>
    <t>Black</t>
  </si>
  <si>
    <t>Caribbean</t>
  </si>
  <si>
    <t>African</t>
  </si>
  <si>
    <t>any other Black background</t>
  </si>
  <si>
    <t>Chinese</t>
  </si>
  <si>
    <t>any other ethnic group</t>
  </si>
  <si>
    <t>unclassified</t>
  </si>
  <si>
    <t>Other faith recorded</t>
  </si>
  <si>
    <t>No faith recorded</t>
  </si>
  <si>
    <t>State-funded mainstream primary schools in England</t>
  </si>
  <si>
    <t>Proportion of pupils in each ethnic group by religious character of state-funded mainstream primary schools in London</t>
  </si>
  <si>
    <t>State-funded mainstream primary schools in London</t>
  </si>
  <si>
    <t>Proportion of pupils in each ethnic group by religious character of state-funded mainstream secondary schools in England</t>
  </si>
  <si>
    <t>State-funded mainstream secondary schools in England</t>
  </si>
  <si>
    <t>Proportion of pupils in each ethnic group by religious character of state-funded mainstream secondary schools in London</t>
  </si>
  <si>
    <t>% of pupils unclassified</t>
  </si>
  <si>
    <t>State-funded mainstream secondary schools in London</t>
  </si>
  <si>
    <t>Headcount total of pupils of compulsory school age and above</t>
  </si>
  <si>
    <t>Includes middle schools as deemed</t>
  </si>
  <si>
    <t>Includes city technology colleges and all academies, including free schools, university technology colleges and studio schools</t>
  </si>
  <si>
    <t>Includes pupils who are sole or dual main registrations</t>
  </si>
  <si>
    <t>Includes boarders</t>
  </si>
  <si>
    <t>Source: School Census, January 2013</t>
  </si>
  <si>
    <t>Maintained primary and state-funded secondary schools (1,2) : percentage of pupils by ethnic group (3,4) by religious character of the school. as at January 2010 in greater London and England</t>
  </si>
  <si>
    <t>Pupils of compulsory school age and above</t>
  </si>
  <si>
    <t>Maintained primary schools (1): England</t>
  </si>
  <si>
    <t>Maintained primary schools (1): Greater London</t>
  </si>
  <si>
    <t>State-funded secondary schools (1,2): England</t>
  </si>
  <si>
    <t>State-funded secondary schools (1,2): Greater London</t>
  </si>
  <si>
    <t>Other religious character</t>
  </si>
  <si>
    <t>No religious character</t>
  </si>
  <si>
    <t>Traveller of Irish heritage</t>
  </si>
  <si>
    <t>Any other Mixed background</t>
  </si>
  <si>
    <t>Any other Asian background</t>
  </si>
  <si>
    <t>Any other Black background</t>
  </si>
  <si>
    <t>Any other ethnic group</t>
  </si>
  <si>
    <t>Classified(4)</t>
  </si>
  <si>
    <t>Unclassified(5)</t>
  </si>
  <si>
    <t>Minority ethnic pupils(6)</t>
  </si>
  <si>
    <t>All pupils(7)</t>
  </si>
  <si>
    <t>Includes middle schools as deemed.</t>
  </si>
  <si>
    <t>Includes city technology colleges and academies.</t>
  </si>
  <si>
    <t>Pupils of compulsory school age and above were classified according to ethnic group. Excludes dually registered pupils.</t>
  </si>
  <si>
    <t>Number of pupils by ethnic group expressed as a percentage of all pupils of compulsory school age and above.</t>
  </si>
  <si>
    <t>Information refused or not obtained.</t>
  </si>
  <si>
    <t>Includes all pupils classified as belonging to an ethnic group other than White British.</t>
  </si>
  <si>
    <t>All pupils of compulsory school age and above. (8) Percentage based on less than five pupils.</t>
  </si>
  <si>
    <t>Source: School Census and EduBase</t>
  </si>
  <si>
    <t>(8)—</t>
  </si>
  <si>
    <t>From http://www.publications.parliament.uk/pa/cm201011/cmhansrd/cm110317/text/110317w0005.htm#11031785000030</t>
  </si>
  <si>
    <t>From http://data.parliament.uk/DepositedPapers/Files/DEP2013-1347/165931_Table_Library_Placement_18.07.13.xlsx</t>
  </si>
  <si>
    <t>RC</t>
  </si>
  <si>
    <t>CofE VC</t>
  </si>
  <si>
    <t>VA</t>
  </si>
  <si>
    <t>CofE Ac</t>
  </si>
  <si>
    <t>CofE F</t>
  </si>
  <si>
    <t>Christian</t>
  </si>
  <si>
    <t>Sec total</t>
  </si>
  <si>
    <t>Pri total</t>
  </si>
  <si>
    <t>NUMBER OF SCHOOLS BY THEIR STATUS AND RELIGIOUS CHARACTER</t>
  </si>
  <si>
    <t>January 2014</t>
  </si>
  <si>
    <t>NUMBER (HEADCOUNT) OF PUPILS BY THE STATUS AND RELIGIOUS CHARACTER OF THEIR SCHOOL</t>
  </si>
  <si>
    <t xml:space="preserve">1. Includes middle/all through schools as deemed. </t>
  </si>
  <si>
    <t>2. Includes all primary academies, including free schools.</t>
  </si>
  <si>
    <t>3. Includes city technology colleges and all secondary academies, including free schools, university technical colleges and studio schools.</t>
  </si>
  <si>
    <t>https://www.gov.uk/government/publications/schools-pupils-and-their-characteristics-january-2014</t>
  </si>
  <si>
    <t>2013-14</t>
  </si>
  <si>
    <t>https://www.gov.uk/government/statistics/schools-pupils-and-their-characteristics-january-2015</t>
  </si>
  <si>
    <t>January 2015</t>
  </si>
  <si>
    <t>2014-5</t>
  </si>
  <si>
    <t>Total 1998-15</t>
  </si>
  <si>
    <t>Total 2000-15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</si>
</sst>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30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/>
      <sz val="11"/>
      <color theme="10"/>
      <name val="Calibri"/>
      <family val="2"/>
    </font>
    <font>
      <sz val="8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9"/>
      <name val="Arial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9"/>
      <color theme="0" tint="-0.34998626667073579"/>
      <name val="Arial"/>
      <family val="2"/>
    </font>
    <font>
      <b/>
      <sz val="11"/>
      <name val="Calibri"/>
      <family val="2"/>
      <scheme val="minor"/>
    </font>
    <font>
      <sz val="8"/>
      <color rgb="FFFF0000"/>
      <name val="Arial"/>
      <family val="2"/>
    </font>
    <font>
      <sz val="10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color theme="0"/>
      <name val="Calibri"/>
      <family val="2"/>
      <scheme val="minor"/>
    </font>
    <font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2" fillId="0" borderId="0"/>
    <xf numFmtId="9" fontId="23" fillId="0" borderId="0" applyFont="0" applyFill="0" applyBorder="0" applyAlignment="0" applyProtection="0"/>
    <xf numFmtId="0" fontId="12" fillId="0" borderId="0"/>
  </cellStyleXfs>
  <cellXfs count="314">
    <xf numFmtId="0" fontId="0" fillId="0" borderId="0" xfId="0"/>
    <xf numFmtId="3" fontId="1" fillId="0" borderId="0" xfId="0" applyNumberFormat="1" applyFont="1"/>
    <xf numFmtId="0" fontId="0" fillId="0" borderId="0" xfId="0" applyAlignment="1"/>
    <xf numFmtId="0" fontId="1" fillId="0" borderId="0" xfId="0" applyFont="1" applyAlignment="1">
      <alignment horizontal="left"/>
    </xf>
    <xf numFmtId="0" fontId="2" fillId="0" borderId="0" xfId="0" applyFont="1" applyAlignment="1"/>
    <xf numFmtId="0" fontId="1" fillId="0" borderId="0" xfId="0" applyFont="1" applyAlignment="1"/>
    <xf numFmtId="3" fontId="3" fillId="0" borderId="1" xfId="0" applyNumberFormat="1" applyFont="1" applyBorder="1"/>
    <xf numFmtId="3" fontId="3" fillId="0" borderId="1" xfId="0" applyNumberFormat="1" applyFont="1" applyBorder="1" applyAlignment="1" applyProtection="1">
      <alignment horizontal="left"/>
    </xf>
    <xf numFmtId="3" fontId="3" fillId="0" borderId="0" xfId="0" applyNumberFormat="1" applyFont="1" applyBorder="1"/>
    <xf numFmtId="3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 applyProtection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 applyProtection="1">
      <alignment horizontal="center" vertical="top" wrapText="1"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/>
    <xf numFmtId="3" fontId="3" fillId="0" borderId="0" xfId="0" applyNumberFormat="1" applyFont="1"/>
    <xf numFmtId="164" fontId="3" fillId="0" borderId="0" xfId="0" applyNumberFormat="1" applyFont="1" applyBorder="1" applyAlignment="1" applyProtection="1">
      <alignment vertical="top" wrapText="1"/>
    </xf>
    <xf numFmtId="164" fontId="3" fillId="0" borderId="0" xfId="0" applyNumberFormat="1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/>
    </xf>
    <xf numFmtId="0" fontId="3" fillId="0" borderId="0" xfId="0" applyFont="1"/>
    <xf numFmtId="0" fontId="3" fillId="0" borderId="3" xfId="0" applyFont="1" applyBorder="1" applyAlignment="1"/>
    <xf numFmtId="0" fontId="0" fillId="0" borderId="0" xfId="0" applyAlignment="1">
      <alignment wrapText="1"/>
    </xf>
    <xf numFmtId="3" fontId="2" fillId="0" borderId="0" xfId="0" applyNumberFormat="1" applyFont="1"/>
    <xf numFmtId="0" fontId="3" fillId="0" borderId="0" xfId="0" applyFont="1" applyBorder="1" applyAlignment="1"/>
    <xf numFmtId="3" fontId="5" fillId="0" borderId="0" xfId="0" applyNumberFormat="1" applyFont="1" applyBorder="1" applyAlignment="1">
      <alignment horizontal="right"/>
    </xf>
    <xf numFmtId="3" fontId="3" fillId="0" borderId="0" xfId="0" applyNumberFormat="1" applyFont="1" applyAlignment="1"/>
    <xf numFmtId="164" fontId="4" fillId="0" borderId="0" xfId="0" applyNumberFormat="1" applyFont="1" applyBorder="1" applyAlignment="1">
      <alignment vertical="top" wrapText="1"/>
    </xf>
    <xf numFmtId="10" fontId="3" fillId="0" borderId="0" xfId="0" applyNumberFormat="1" applyFont="1"/>
    <xf numFmtId="3" fontId="4" fillId="0" borderId="0" xfId="0" applyNumberFormat="1" applyFont="1" applyBorder="1"/>
    <xf numFmtId="3" fontId="3" fillId="0" borderId="3" xfId="0" applyNumberFormat="1" applyFont="1" applyBorder="1"/>
    <xf numFmtId="0" fontId="6" fillId="0" borderId="0" xfId="1" applyAlignment="1" applyProtection="1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left"/>
    </xf>
    <xf numFmtId="3" fontId="3" fillId="0" borderId="0" xfId="0" applyNumberFormat="1" applyFont="1" applyAlignment="1"/>
    <xf numFmtId="0" fontId="0" fillId="0" borderId="0" xfId="0" applyAlignment="1"/>
    <xf numFmtId="0" fontId="3" fillId="0" borderId="3" xfId="0" applyFont="1" applyBorder="1" applyAlignment="1"/>
    <xf numFmtId="0" fontId="0" fillId="0" borderId="0" xfId="0" applyAlignment="1">
      <alignment wrapText="1"/>
    </xf>
    <xf numFmtId="0" fontId="3" fillId="0" borderId="0" xfId="0" applyFont="1" applyBorder="1" applyAlignment="1"/>
    <xf numFmtId="0" fontId="5" fillId="0" borderId="0" xfId="0" applyFont="1" applyBorder="1" applyAlignment="1"/>
    <xf numFmtId="10" fontId="4" fillId="0" borderId="0" xfId="0" applyNumberFormat="1" applyFont="1"/>
    <xf numFmtId="0" fontId="7" fillId="0" borderId="0" xfId="0" applyFont="1"/>
    <xf numFmtId="3" fontId="7" fillId="0" borderId="0" xfId="0" applyNumberFormat="1" applyFont="1"/>
    <xf numFmtId="3" fontId="4" fillId="0" borderId="1" xfId="0" applyNumberFormat="1" applyFont="1" applyBorder="1"/>
    <xf numFmtId="10" fontId="3" fillId="0" borderId="1" xfId="0" applyNumberFormat="1" applyFont="1" applyBorder="1" applyAlignment="1">
      <alignment horizontal="right"/>
    </xf>
    <xf numFmtId="0" fontId="5" fillId="0" borderId="0" xfId="0" applyFont="1" applyBorder="1" applyAlignment="1"/>
    <xf numFmtId="0" fontId="0" fillId="0" borderId="0" xfId="0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/>
    <xf numFmtId="0" fontId="0" fillId="0" borderId="0" xfId="0" applyAlignment="1">
      <alignment wrapText="1"/>
    </xf>
    <xf numFmtId="0" fontId="3" fillId="0" borderId="0" xfId="0" applyFont="1" applyBorder="1" applyAlignment="1"/>
    <xf numFmtId="3" fontId="5" fillId="0" borderId="0" xfId="0" applyNumberFormat="1" applyFont="1" applyAlignment="1"/>
    <xf numFmtId="3" fontId="2" fillId="0" borderId="0" xfId="0" applyNumberFormat="1" applyFont="1" applyAlignment="1"/>
    <xf numFmtId="3" fontId="3" fillId="0" borderId="0" xfId="0" applyNumberFormat="1" applyFont="1" applyBorder="1" applyAlignment="1" applyProtection="1">
      <alignment horizontal="center"/>
    </xf>
    <xf numFmtId="3" fontId="3" fillId="0" borderId="2" xfId="0" applyNumberFormat="1" applyFont="1" applyBorder="1" applyAlignment="1" applyProtection="1">
      <alignment horizontal="center" vertical="top" wrapText="1"/>
    </xf>
    <xf numFmtId="10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3" xfId="0" applyNumberFormat="1" applyFont="1" applyBorder="1" applyAlignment="1" applyProtection="1">
      <alignment horizontal="center"/>
    </xf>
    <xf numFmtId="3" fontId="3" fillId="0" borderId="3" xfId="0" applyNumberFormat="1" applyFont="1" applyBorder="1" applyAlignment="1">
      <alignment horizontal="center" vertical="top" wrapText="1"/>
    </xf>
    <xf numFmtId="0" fontId="0" fillId="0" borderId="3" xfId="0" applyBorder="1"/>
    <xf numFmtId="3" fontId="4" fillId="0" borderId="3" xfId="0" applyNumberFormat="1" applyFont="1" applyBorder="1"/>
    <xf numFmtId="0" fontId="0" fillId="0" borderId="0" xfId="0" applyAlignment="1"/>
    <xf numFmtId="0" fontId="3" fillId="0" borderId="0" xfId="0" applyFont="1" applyBorder="1" applyAlignment="1"/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top" wrapText="1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5" fillId="0" borderId="0" xfId="0" applyFont="1" applyBorder="1" applyAlignment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Border="1"/>
    <xf numFmtId="0" fontId="0" fillId="0" borderId="2" xfId="0" applyBorder="1"/>
    <xf numFmtId="10" fontId="3" fillId="0" borderId="0" xfId="0" applyNumberFormat="1" applyFont="1" applyBorder="1"/>
    <xf numFmtId="0" fontId="7" fillId="0" borderId="0" xfId="0" applyFont="1" applyBorder="1"/>
    <xf numFmtId="0" fontId="0" fillId="0" borderId="0" xfId="0" applyAlignment="1"/>
    <xf numFmtId="0" fontId="3" fillId="0" borderId="3" xfId="0" applyFont="1" applyBorder="1" applyAlignment="1"/>
    <xf numFmtId="0" fontId="0" fillId="0" borderId="0" xfId="0" applyAlignment="1">
      <alignment wrapText="1"/>
    </xf>
    <xf numFmtId="0" fontId="5" fillId="0" borderId="0" xfId="0" applyFont="1" applyBorder="1" applyAlignment="1"/>
    <xf numFmtId="3" fontId="3" fillId="0" borderId="0" xfId="0" applyNumberFormat="1" applyFont="1" applyAlignment="1"/>
    <xf numFmtId="0" fontId="3" fillId="0" borderId="0" xfId="0" applyFont="1" applyBorder="1" applyAlignment="1"/>
    <xf numFmtId="0" fontId="5" fillId="0" borderId="0" xfId="0" applyFont="1" applyBorder="1" applyAlignment="1"/>
    <xf numFmtId="0" fontId="0" fillId="0" borderId="0" xfId="0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/>
    <xf numFmtId="3" fontId="3" fillId="0" borderId="0" xfId="0" applyNumberFormat="1" applyFont="1" applyAlignment="1"/>
    <xf numFmtId="0" fontId="3" fillId="0" borderId="0" xfId="0" applyFont="1" applyBorder="1" applyAlignment="1"/>
    <xf numFmtId="0" fontId="0" fillId="0" borderId="0" xfId="0" applyAlignment="1">
      <alignment wrapText="1"/>
    </xf>
    <xf numFmtId="3" fontId="1" fillId="0" borderId="0" xfId="0" applyNumberFormat="1" applyFont="1" applyAlignment="1"/>
    <xf numFmtId="0" fontId="3" fillId="0" borderId="0" xfId="0" applyFont="1" applyAlignment="1"/>
    <xf numFmtId="3" fontId="2" fillId="0" borderId="0" xfId="0" quotePrefix="1" applyNumberFormat="1" applyFont="1"/>
    <xf numFmtId="0" fontId="3" fillId="0" borderId="0" xfId="0" applyFont="1" applyBorder="1"/>
    <xf numFmtId="0" fontId="10" fillId="0" borderId="0" xfId="0" applyFont="1" applyBorder="1"/>
    <xf numFmtId="49" fontId="2" fillId="0" borderId="0" xfId="0" quotePrefix="1" applyNumberFormat="1" applyFont="1"/>
    <xf numFmtId="0" fontId="6" fillId="0" borderId="0" xfId="1" applyFont="1" applyAlignment="1" applyProtection="1"/>
    <xf numFmtId="3" fontId="11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3" fontId="1" fillId="0" borderId="0" xfId="2" applyNumberFormat="1" applyFont="1" applyAlignment="1"/>
    <xf numFmtId="3" fontId="2" fillId="0" borderId="0" xfId="2" applyNumberFormat="1" applyFont="1" applyAlignment="1"/>
    <xf numFmtId="3" fontId="4" fillId="0" borderId="0" xfId="2" applyNumberFormat="1" applyFont="1"/>
    <xf numFmtId="3" fontId="3" fillId="0" borderId="0" xfId="2" applyNumberFormat="1" applyFont="1"/>
    <xf numFmtId="0" fontId="1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3" fontId="1" fillId="0" borderId="0" xfId="0" applyNumberFormat="1" applyFont="1" applyAlignment="1">
      <alignment horizontal="right" wrapText="1"/>
    </xf>
    <xf numFmtId="3" fontId="13" fillId="0" borderId="0" xfId="0" applyNumberFormat="1" applyFont="1"/>
    <xf numFmtId="0" fontId="15" fillId="0" borderId="0" xfId="0" applyFont="1" applyAlignment="1">
      <alignment horizontal="right"/>
    </xf>
    <xf numFmtId="3" fontId="15" fillId="0" borderId="0" xfId="0" applyNumberFormat="1" applyFont="1"/>
    <xf numFmtId="3" fontId="16" fillId="0" borderId="0" xfId="0" applyNumberFormat="1" applyFont="1" applyAlignment="1">
      <alignment wrapText="1"/>
    </xf>
    <xf numFmtId="3" fontId="15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0" fontId="15" fillId="0" borderId="0" xfId="0" applyFont="1"/>
    <xf numFmtId="3" fontId="17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/>
    <xf numFmtId="0" fontId="3" fillId="0" borderId="0" xfId="0" applyFont="1" applyBorder="1" applyAlignment="1"/>
    <xf numFmtId="0" fontId="5" fillId="0" borderId="0" xfId="0" applyFont="1" applyBorder="1" applyAlignment="1"/>
    <xf numFmtId="3" fontId="3" fillId="0" borderId="0" xfId="0" applyNumberFormat="1" applyFont="1" applyAlignment="1"/>
    <xf numFmtId="0" fontId="0" fillId="0" borderId="0" xfId="0" applyAlignment="1"/>
    <xf numFmtId="0" fontId="0" fillId="0" borderId="0" xfId="0" applyAlignment="1">
      <alignment wrapText="1"/>
    </xf>
    <xf numFmtId="3" fontId="1" fillId="0" borderId="0" xfId="0" applyNumberFormat="1" applyFont="1" applyAlignment="1"/>
    <xf numFmtId="0" fontId="0" fillId="0" borderId="0" xfId="0" applyAlignment="1"/>
    <xf numFmtId="1" fontId="3" fillId="0" borderId="0" xfId="2" applyNumberFormat="1" applyFont="1"/>
    <xf numFmtId="3" fontId="3" fillId="0" borderId="2" xfId="0" applyNumberFormat="1" applyFont="1" applyBorder="1" applyAlignment="1" applyProtection="1">
      <alignment horizontal="center"/>
    </xf>
    <xf numFmtId="0" fontId="3" fillId="0" borderId="3" xfId="0" applyFont="1" applyBorder="1" applyAlignment="1"/>
    <xf numFmtId="0" fontId="3" fillId="0" borderId="0" xfId="0" applyFont="1" applyBorder="1" applyAlignment="1"/>
    <xf numFmtId="0" fontId="5" fillId="0" borderId="0" xfId="0" applyFont="1" applyBorder="1" applyAlignment="1"/>
    <xf numFmtId="3" fontId="3" fillId="0" borderId="0" xfId="0" applyNumberFormat="1" applyFont="1" applyAlignment="1"/>
    <xf numFmtId="3" fontId="1" fillId="0" borderId="0" xfId="0" applyNumberFormat="1" applyFont="1" applyAlignment="1"/>
    <xf numFmtId="0" fontId="0" fillId="0" borderId="0" xfId="0" applyAlignment="1"/>
    <xf numFmtId="3" fontId="1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3" fontId="1" fillId="0" borderId="0" xfId="2" applyNumberFormat="1" applyFont="1" applyFill="1" applyAlignment="1"/>
    <xf numFmtId="3" fontId="1" fillId="0" borderId="0" xfId="0" applyNumberFormat="1" applyFont="1" applyFill="1" applyAlignment="1"/>
    <xf numFmtId="3" fontId="1" fillId="0" borderId="0" xfId="0" applyNumberFormat="1" applyFont="1" applyFill="1"/>
    <xf numFmtId="0" fontId="7" fillId="0" borderId="0" xfId="0" applyFont="1" applyFill="1"/>
    <xf numFmtId="0" fontId="0" fillId="0" borderId="0" xfId="0" applyFill="1"/>
    <xf numFmtId="0" fontId="0" fillId="0" borderId="0" xfId="0" applyFill="1" applyAlignment="1"/>
    <xf numFmtId="3" fontId="2" fillId="0" borderId="0" xfId="2" applyNumberFormat="1" applyFont="1" applyFill="1" applyAlignment="1"/>
    <xf numFmtId="0" fontId="1" fillId="0" borderId="0" xfId="0" applyFont="1" applyFill="1" applyAlignment="1">
      <alignment horizontal="left"/>
    </xf>
    <xf numFmtId="0" fontId="2" fillId="0" borderId="0" xfId="0" applyFont="1" applyFill="1" applyAlignment="1"/>
    <xf numFmtId="3" fontId="3" fillId="0" borderId="1" xfId="0" applyNumberFormat="1" applyFont="1" applyFill="1" applyBorder="1"/>
    <xf numFmtId="3" fontId="3" fillId="0" borderId="1" xfId="0" applyNumberFormat="1" applyFont="1" applyFill="1" applyBorder="1" applyAlignment="1" applyProtection="1">
      <alignment horizontal="left"/>
    </xf>
    <xf numFmtId="3" fontId="3" fillId="0" borderId="0" xfId="0" applyNumberFormat="1" applyFont="1" applyFill="1" applyBorder="1"/>
    <xf numFmtId="3" fontId="3" fillId="0" borderId="0" xfId="0" applyNumberFormat="1" applyFont="1" applyFill="1" applyBorder="1" applyAlignment="1" applyProtection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Fill="1" applyBorder="1"/>
    <xf numFmtId="3" fontId="3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 applyProtection="1">
      <alignment horizontal="center" vertical="top" wrapText="1"/>
    </xf>
    <xf numFmtId="3" fontId="3" fillId="0" borderId="2" xfId="0" applyNumberFormat="1" applyFont="1" applyFill="1" applyBorder="1" applyAlignment="1" applyProtection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Fill="1"/>
    <xf numFmtId="164" fontId="3" fillId="0" borderId="0" xfId="0" applyNumberFormat="1" applyFont="1" applyFill="1" applyBorder="1" applyAlignment="1" applyProtection="1">
      <alignment vertical="top" wrapText="1"/>
    </xf>
    <xf numFmtId="3" fontId="3" fillId="0" borderId="0" xfId="2" applyNumberFormat="1" applyFont="1" applyFill="1"/>
    <xf numFmtId="10" fontId="3" fillId="0" borderId="0" xfId="0" applyNumberFormat="1" applyFont="1" applyFill="1"/>
    <xf numFmtId="164" fontId="3" fillId="0" borderId="0" xfId="0" applyNumberFormat="1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horizontal="left"/>
    </xf>
    <xf numFmtId="3" fontId="4" fillId="0" borderId="0" xfId="2" applyNumberFormat="1" applyFont="1" applyFill="1"/>
    <xf numFmtId="10" fontId="4" fillId="0" borderId="0" xfId="0" applyNumberFormat="1" applyFont="1" applyFill="1"/>
    <xf numFmtId="3" fontId="4" fillId="0" borderId="0" xfId="0" applyNumberFormat="1" applyFont="1" applyFill="1"/>
    <xf numFmtId="164" fontId="4" fillId="0" borderId="0" xfId="0" applyNumberFormat="1" applyFont="1" applyFill="1" applyBorder="1" applyAlignment="1">
      <alignment vertical="top" wrapText="1"/>
    </xf>
    <xf numFmtId="3" fontId="4" fillId="0" borderId="1" xfId="0" applyNumberFormat="1" applyFont="1" applyFill="1" applyBorder="1"/>
    <xf numFmtId="10" fontId="3" fillId="0" borderId="1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3" xfId="0" applyFont="1" applyFill="1" applyBorder="1" applyAlignment="1"/>
    <xf numFmtId="3" fontId="1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 applyAlignment="1">
      <alignment wrapText="1"/>
    </xf>
    <xf numFmtId="3" fontId="2" fillId="0" borderId="0" xfId="0" applyNumberFormat="1" applyFont="1" applyFill="1"/>
    <xf numFmtId="3" fontId="7" fillId="0" borderId="0" xfId="0" applyNumberFormat="1" applyFont="1" applyFill="1"/>
    <xf numFmtId="3" fontId="3" fillId="0" borderId="3" xfId="0" applyNumberFormat="1" applyFont="1" applyFill="1" applyBorder="1"/>
    <xf numFmtId="3" fontId="3" fillId="0" borderId="0" xfId="0" applyNumberFormat="1" applyFont="1" applyFill="1" applyBorder="1" applyAlignment="1" applyProtection="1">
      <alignment horizontal="center" vertical="top" wrapText="1"/>
    </xf>
    <xf numFmtId="3" fontId="4" fillId="0" borderId="0" xfId="0" applyNumberFormat="1" applyFont="1" applyFill="1" applyBorder="1"/>
    <xf numFmtId="0" fontId="3" fillId="0" borderId="0" xfId="0" applyFont="1" applyFill="1" applyBorder="1" applyAlignment="1"/>
    <xf numFmtId="3" fontId="5" fillId="0" borderId="0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 applyProtection="1">
      <alignment horizontal="center"/>
    </xf>
    <xf numFmtId="3" fontId="3" fillId="0" borderId="3" xfId="0" applyNumberFormat="1" applyFont="1" applyFill="1" applyBorder="1" applyAlignment="1">
      <alignment horizontal="center" vertical="top" wrapText="1"/>
    </xf>
    <xf numFmtId="3" fontId="4" fillId="0" borderId="3" xfId="0" applyNumberFormat="1" applyFont="1" applyFill="1" applyBorder="1"/>
    <xf numFmtId="3" fontId="3" fillId="0" borderId="1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0" fillId="0" borderId="3" xfId="0" applyFill="1" applyBorder="1"/>
    <xf numFmtId="10" fontId="3" fillId="0" borderId="0" xfId="0" applyNumberFormat="1" applyFont="1" applyFill="1" applyBorder="1"/>
    <xf numFmtId="3" fontId="3" fillId="0" borderId="0" xfId="2" applyNumberFormat="1" applyFont="1" applyFill="1" applyAlignment="1"/>
    <xf numFmtId="3" fontId="3" fillId="0" borderId="0" xfId="0" applyNumberFormat="1" applyFont="1" applyFill="1" applyAlignment="1"/>
    <xf numFmtId="0" fontId="7" fillId="0" borderId="0" xfId="0" applyFont="1" applyFill="1" applyBorder="1"/>
    <xf numFmtId="0" fontId="0" fillId="0" borderId="0" xfId="0" applyFill="1" applyBorder="1"/>
    <xf numFmtId="0" fontId="5" fillId="0" borderId="0" xfId="0" applyFont="1" applyFill="1" applyBorder="1" applyAlignment="1"/>
    <xf numFmtId="0" fontId="5" fillId="0" borderId="0" xfId="0" applyFont="1" applyFill="1" applyAlignment="1"/>
    <xf numFmtId="0" fontId="0" fillId="0" borderId="0" xfId="0" applyFill="1" applyAlignment="1">
      <alignment horizontal="right"/>
    </xf>
    <xf numFmtId="0" fontId="6" fillId="0" borderId="0" xfId="1" applyFill="1" applyAlignment="1" applyProtection="1"/>
    <xf numFmtId="3" fontId="11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/>
    </xf>
    <xf numFmtId="3" fontId="15" fillId="0" borderId="0" xfId="0" applyNumberFormat="1" applyFont="1" applyFill="1"/>
    <xf numFmtId="0" fontId="13" fillId="0" borderId="0" xfId="0" applyFont="1" applyFill="1" applyAlignment="1">
      <alignment horizontal="right"/>
    </xf>
    <xf numFmtId="3" fontId="16" fillId="0" borderId="0" xfId="0" applyNumberFormat="1" applyFont="1" applyFill="1" applyAlignment="1">
      <alignment wrapText="1"/>
    </xf>
    <xf numFmtId="3" fontId="13" fillId="0" borderId="0" xfId="0" applyNumberFormat="1" applyFont="1" applyFill="1"/>
    <xf numFmtId="0" fontId="14" fillId="0" borderId="0" xfId="0" applyFont="1" applyFill="1" applyAlignment="1">
      <alignment horizontal="right"/>
    </xf>
    <xf numFmtId="49" fontId="2" fillId="0" borderId="0" xfId="0" applyNumberFormat="1" applyFont="1"/>
    <xf numFmtId="3" fontId="4" fillId="0" borderId="0" xfId="2" applyNumberFormat="1" applyFont="1" applyFill="1" applyAlignment="1">
      <alignment horizontal="right"/>
    </xf>
    <xf numFmtId="3" fontId="20" fillId="0" borderId="0" xfId="0" applyNumberFormat="1" applyFont="1" applyBorder="1" applyAlignment="1">
      <alignment horizontal="right" vertical="top" wrapText="1"/>
    </xf>
    <xf numFmtId="0" fontId="20" fillId="0" borderId="0" xfId="0" applyFont="1" applyBorder="1" applyAlignment="1">
      <alignment horizontal="right" vertical="top" wrapText="1"/>
    </xf>
    <xf numFmtId="3" fontId="3" fillId="0" borderId="0" xfId="2" applyNumberFormat="1" applyFont="1" applyFill="1" applyBorder="1"/>
    <xf numFmtId="3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164" fontId="3" fillId="0" borderId="0" xfId="0" applyNumberFormat="1" applyFont="1" applyBorder="1" applyAlignment="1" applyProtection="1">
      <alignment horizontal="center" vertical="top" wrapText="1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/>
    <xf numFmtId="164" fontId="19" fillId="0" borderId="0" xfId="0" applyNumberFormat="1" applyFont="1" applyBorder="1" applyAlignment="1">
      <alignment vertical="top" wrapText="1"/>
    </xf>
    <xf numFmtId="164" fontId="4" fillId="0" borderId="0" xfId="0" applyNumberFormat="1" applyFont="1" applyBorder="1"/>
    <xf numFmtId="164" fontId="21" fillId="0" borderId="0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/>
    </xf>
    <xf numFmtId="10" fontId="4" fillId="0" borderId="0" xfId="0" applyNumberFormat="1" applyFont="1" applyBorder="1"/>
    <xf numFmtId="3" fontId="19" fillId="0" borderId="0" xfId="0" applyNumberFormat="1" applyFont="1" applyBorder="1" applyAlignment="1">
      <alignment vertical="top" wrapText="1"/>
    </xf>
    <xf numFmtId="0" fontId="0" fillId="0" borderId="0" xfId="0" applyFont="1"/>
    <xf numFmtId="3" fontId="18" fillId="0" borderId="0" xfId="0" applyNumberFormat="1" applyFont="1" applyBorder="1"/>
    <xf numFmtId="0" fontId="19" fillId="0" borderId="0" xfId="0" applyFont="1" applyBorder="1" applyAlignment="1">
      <alignment vertical="top" wrapText="1"/>
    </xf>
    <xf numFmtId="3" fontId="1" fillId="0" borderId="0" xfId="0" applyNumberFormat="1" applyFont="1" applyBorder="1"/>
    <xf numFmtId="3" fontId="1" fillId="0" borderId="0" xfId="0" applyNumberFormat="1" applyFont="1" applyFill="1" applyBorder="1"/>
    <xf numFmtId="4" fontId="7" fillId="0" borderId="0" xfId="0" applyNumberFormat="1" applyFont="1" applyBorder="1" applyAlignment="1">
      <alignment vertical="top" wrapText="1"/>
    </xf>
    <xf numFmtId="3" fontId="22" fillId="0" borderId="0" xfId="0" applyNumberFormat="1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3" fontId="3" fillId="0" borderId="3" xfId="0" applyNumberFormat="1" applyFont="1" applyBorder="1" applyAlignment="1" applyProtection="1">
      <alignment horizontal="center" vertical="top" wrapText="1"/>
    </xf>
    <xf numFmtId="4" fontId="22" fillId="0" borderId="0" xfId="0" applyNumberFormat="1" applyFont="1" applyBorder="1" applyAlignment="1">
      <alignment vertical="top" wrapText="1"/>
    </xf>
    <xf numFmtId="10" fontId="3" fillId="0" borderId="0" xfId="0" applyNumberFormat="1" applyFont="1" applyAlignment="1">
      <alignment horizontal="right"/>
    </xf>
    <xf numFmtId="3" fontId="4" fillId="0" borderId="0" xfId="2" applyNumberFormat="1" applyFont="1" applyFill="1" applyBorder="1"/>
    <xf numFmtId="10" fontId="4" fillId="0" borderId="0" xfId="0" applyNumberFormat="1" applyFont="1" applyFill="1" applyBorder="1"/>
    <xf numFmtId="0" fontId="0" fillId="0" borderId="0" xfId="0" applyFont="1" applyFill="1"/>
    <xf numFmtId="0" fontId="0" fillId="0" borderId="0" xfId="0" applyAlignment="1">
      <alignment horizontal="left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left"/>
    </xf>
    <xf numFmtId="165" fontId="24" fillId="0" borderId="0" xfId="3" applyNumberFormat="1" applyFont="1"/>
    <xf numFmtId="165" fontId="25" fillId="0" borderId="0" xfId="3" applyNumberFormat="1" applyFont="1"/>
    <xf numFmtId="0" fontId="24" fillId="0" borderId="0" xfId="0" applyFont="1" applyAlignment="1">
      <alignment horizontal="left"/>
    </xf>
    <xf numFmtId="0" fontId="26" fillId="0" borderId="0" xfId="0" applyFont="1"/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165" fontId="26" fillId="0" borderId="0" xfId="3" applyNumberFormat="1" applyFont="1"/>
    <xf numFmtId="165" fontId="27" fillId="0" borderId="0" xfId="3" applyNumberFormat="1" applyFont="1"/>
    <xf numFmtId="0" fontId="26" fillId="0" borderId="0" xfId="0" applyFont="1" applyAlignment="1">
      <alignment wrapText="1"/>
    </xf>
    <xf numFmtId="2" fontId="24" fillId="0" borderId="0" xfId="3" applyNumberFormat="1" applyFont="1"/>
    <xf numFmtId="2" fontId="25" fillId="0" borderId="0" xfId="3" applyNumberFormat="1" applyFont="1"/>
    <xf numFmtId="49" fontId="2" fillId="0" borderId="0" xfId="2" applyNumberFormat="1" applyFont="1" applyAlignment="1"/>
    <xf numFmtId="3" fontId="0" fillId="0" borderId="0" xfId="0" applyNumberFormat="1" applyFill="1" applyAlignment="1">
      <alignment wrapText="1"/>
    </xf>
    <xf numFmtId="10" fontId="2" fillId="0" borderId="0" xfId="0" applyNumberFormat="1" applyFont="1" applyFill="1" applyAlignment="1">
      <alignment wrapText="1"/>
    </xf>
    <xf numFmtId="10" fontId="0" fillId="0" borderId="0" xfId="0" applyNumberFormat="1" applyFill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/>
    <xf numFmtId="10" fontId="2" fillId="0" borderId="0" xfId="3" applyNumberFormat="1" applyFont="1" applyFill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/>
    <xf numFmtId="0" fontId="0" fillId="0" borderId="0" xfId="0" applyAlignment="1"/>
    <xf numFmtId="0" fontId="3" fillId="0" borderId="0" xfId="0" applyFont="1" applyBorder="1" applyAlignment="1"/>
    <xf numFmtId="0" fontId="5" fillId="0" borderId="0" xfId="0" applyFont="1" applyBorder="1" applyAlignment="1"/>
    <xf numFmtId="3" fontId="3" fillId="0" borderId="0" xfId="0" applyNumberFormat="1" applyFont="1" applyAlignment="1"/>
    <xf numFmtId="0" fontId="0" fillId="0" borderId="0" xfId="0" applyAlignment="1">
      <alignment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/>
    <xf numFmtId="3" fontId="1" fillId="0" borderId="0" xfId="0" applyNumberFormat="1" applyFont="1" applyAlignment="1">
      <alignment horizontal="left"/>
    </xf>
    <xf numFmtId="3" fontId="1" fillId="0" borderId="0" xfId="4" applyNumberFormat="1" applyFont="1" applyAlignment="1"/>
    <xf numFmtId="3" fontId="2" fillId="0" borderId="0" xfId="4" applyNumberFormat="1" applyFont="1" applyAlignment="1"/>
    <xf numFmtId="0" fontId="28" fillId="0" borderId="0" xfId="0" applyFont="1" applyFill="1"/>
    <xf numFmtId="0" fontId="28" fillId="0" borderId="0" xfId="0" applyFont="1" applyFill="1" applyAlignment="1">
      <alignment wrapText="1"/>
    </xf>
    <xf numFmtId="3" fontId="28" fillId="0" borderId="0" xfId="0" applyNumberFormat="1" applyFont="1" applyFill="1" applyAlignment="1">
      <alignment wrapText="1"/>
    </xf>
    <xf numFmtId="3" fontId="29" fillId="0" borderId="0" xfId="0" applyNumberFormat="1" applyFont="1" applyFill="1" applyAlignment="1">
      <alignment wrapText="1"/>
    </xf>
    <xf numFmtId="10" fontId="29" fillId="0" borderId="0" xfId="0" applyNumberFormat="1" applyFont="1" applyFill="1" applyAlignment="1">
      <alignment wrapText="1"/>
    </xf>
    <xf numFmtId="3" fontId="29" fillId="0" borderId="0" xfId="0" applyNumberFormat="1" applyFont="1" applyFill="1"/>
    <xf numFmtId="10" fontId="29" fillId="0" borderId="0" xfId="3" applyNumberFormat="1" applyFont="1" applyFill="1"/>
    <xf numFmtId="3" fontId="3" fillId="0" borderId="0" xfId="4" applyNumberFormat="1" applyFont="1" applyAlignment="1"/>
    <xf numFmtId="3" fontId="3" fillId="0" borderId="0" xfId="4" applyNumberFormat="1" applyFont="1" applyFill="1" applyAlignment="1"/>
    <xf numFmtId="3" fontId="5" fillId="0" borderId="0" xfId="4" applyNumberFormat="1" applyFont="1" applyAlignment="1"/>
    <xf numFmtId="3" fontId="3" fillId="0" borderId="0" xfId="4" applyNumberFormat="1" applyFont="1"/>
    <xf numFmtId="3" fontId="4" fillId="0" borderId="0" xfId="4" applyNumberFormat="1" applyFont="1"/>
    <xf numFmtId="10" fontId="28" fillId="0" borderId="0" xfId="0" applyNumberFormat="1" applyFont="1" applyFill="1"/>
    <xf numFmtId="0" fontId="7" fillId="0" borderId="0" xfId="0" applyFont="1" applyFill="1" applyAlignment="1">
      <alignment wrapText="1"/>
    </xf>
    <xf numFmtId="0" fontId="7" fillId="0" borderId="0" xfId="0" applyFont="1" applyFill="1" applyAlignment="1"/>
    <xf numFmtId="0" fontId="7" fillId="0" borderId="0" xfId="0" applyFont="1" applyAlignment="1">
      <alignment wrapText="1"/>
    </xf>
    <xf numFmtId="0" fontId="7" fillId="0" borderId="0" xfId="0" applyFont="1" applyAlignme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3" fontId="3" fillId="0" borderId="2" xfId="0" applyNumberFormat="1" applyFont="1" applyBorder="1" applyAlignment="1" applyProtection="1">
      <alignment horizontal="center"/>
    </xf>
    <xf numFmtId="0" fontId="3" fillId="0" borderId="2" xfId="0" applyFont="1" applyBorder="1" applyAlignment="1">
      <alignment horizontal="center"/>
    </xf>
    <xf numFmtId="3" fontId="5" fillId="0" borderId="3" xfId="0" applyNumberFormat="1" applyFont="1" applyBorder="1" applyAlignment="1">
      <alignment horizontal="right"/>
    </xf>
    <xf numFmtId="0" fontId="3" fillId="0" borderId="3" xfId="0" applyFont="1" applyBorder="1" applyAlignment="1"/>
    <xf numFmtId="0" fontId="3" fillId="0" borderId="0" xfId="0" applyFont="1" applyBorder="1" applyAlignment="1"/>
    <xf numFmtId="0" fontId="5" fillId="0" borderId="0" xfId="0" applyFont="1" applyBorder="1" applyAlignment="1"/>
    <xf numFmtId="3" fontId="3" fillId="0" borderId="0" xfId="0" applyNumberFormat="1" applyFont="1" applyAlignment="1"/>
    <xf numFmtId="3" fontId="1" fillId="0" borderId="0" xfId="0" applyNumberFormat="1" applyFont="1" applyAlignment="1"/>
    <xf numFmtId="0" fontId="0" fillId="0" borderId="0" xfId="0" applyAlignment="1"/>
    <xf numFmtId="3" fontId="1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3" fontId="3" fillId="0" borderId="0" xfId="0" applyNumberFormat="1" applyFont="1" applyAlignment="1">
      <alignment horizontal="left"/>
    </xf>
    <xf numFmtId="3" fontId="3" fillId="0" borderId="2" xfId="0" applyNumberFormat="1" applyFont="1" applyFill="1" applyBorder="1" applyAlignment="1" applyProtection="1">
      <alignment horizontal="center"/>
    </xf>
    <xf numFmtId="0" fontId="3" fillId="0" borderId="2" xfId="0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 horizontal="right"/>
    </xf>
    <xf numFmtId="0" fontId="3" fillId="0" borderId="3" xfId="0" applyFont="1" applyFill="1" applyBorder="1" applyAlignment="1"/>
    <xf numFmtId="3" fontId="13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left"/>
    </xf>
    <xf numFmtId="0" fontId="25" fillId="0" borderId="0" xfId="0" applyFont="1" applyAlignment="1">
      <alignment horizontal="center"/>
    </xf>
    <xf numFmtId="49" fontId="2" fillId="0" borderId="0" xfId="4" applyNumberFormat="1" applyFont="1" applyAlignment="1"/>
  </cellXfs>
  <cellStyles count="5">
    <cellStyle name="Hyperlink" xfId="1" builtinId="8"/>
    <cellStyle name="Normal" xfId="0" builtinId="0"/>
    <cellStyle name="Normal 2" xfId="2"/>
    <cellStyle name="Normal 2 2" xfId="4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ebarchive.nationalarchives.gov.uk/20110206232908/http:/www.education.gov.uk/rsgateway/DB/VOL/v000130/1045x.pdf" TargetMode="External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education.gov.uk/rsgateway/DB/SFR/s000744/index.shtml" TargetMode="External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education.gov.uk/rsgateway/DB/SFR/s000786/index.shtml" TargetMode="External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education.gov.uk/rsgateway/DB/SFR/s000843/index.shtml" TargetMode="External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dcsf.gov.uk/rsgateway/DB/SFR/s000925/index.shtml" TargetMode="External"/><Relationship Id="rId4" Type="http://schemas.openxmlformats.org/officeDocument/2006/relationships/comments" Target="../comments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://www.education.gov.uk/rsgateway/sc-schoolpupil.shtml" TargetMode="External"/><Relationship Id="rId1" Type="http://schemas.openxmlformats.org/officeDocument/2006/relationships/hyperlink" Target="http://education.gov.uk/rsgateway/DB/SFR/s001012/index.shtml" TargetMode="External"/><Relationship Id="rId5" Type="http://schemas.openxmlformats.org/officeDocument/2006/relationships/comments" Target="../comments14.xml"/><Relationship Id="rId4" Type="http://schemas.openxmlformats.org/officeDocument/2006/relationships/vmlDrawing" Target="../drawings/vmlDrawing14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https://www.gov.uk/government/organisations/department-for-education/series/statistics-school-and-pupil-numbers" TargetMode="External"/><Relationship Id="rId1" Type="http://schemas.openxmlformats.org/officeDocument/2006/relationships/hyperlink" Target="https://www.gov.uk/government/publications/schools-pupils-and-their-characteristics-january-2013" TargetMode="External"/><Relationship Id="rId5" Type="http://schemas.openxmlformats.org/officeDocument/2006/relationships/comments" Target="../comments16.xml"/><Relationship Id="rId4" Type="http://schemas.openxmlformats.org/officeDocument/2006/relationships/vmlDrawing" Target="../drawings/vmlDrawing16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hyperlink" Target="https://www.gov.uk/government/publications/schools-pupils-and-their-characteristics-january-2014" TargetMode="External"/><Relationship Id="rId1" Type="http://schemas.openxmlformats.org/officeDocument/2006/relationships/hyperlink" Target="https://www.gov.uk/government/organisations/department-for-education/series/statistics-school-and-pupil-numbers" TargetMode="External"/><Relationship Id="rId5" Type="http://schemas.openxmlformats.org/officeDocument/2006/relationships/comments" Target="../comments17.xml"/><Relationship Id="rId4" Type="http://schemas.openxmlformats.org/officeDocument/2006/relationships/vmlDrawing" Target="../drawings/vmlDrawing17.v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s://www.gov.uk/government/organisations/department-for-education/series/statistics-school-and-pupil-numbers" TargetMode="External"/><Relationship Id="rId4" Type="http://schemas.openxmlformats.org/officeDocument/2006/relationships/comments" Target="../comments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ebarchive.nationalarchives.gov.uk/20110206232908/http:/www.education.gov.uk/rsgateway/DB/VOL/v000109/10727.pdf" TargetMode="External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wales.gov.uk/topics/statistics/about/reference/schooladdress/?lang=en" TargetMode="External"/><Relationship Id="rId4" Type="http://schemas.openxmlformats.org/officeDocument/2006/relationships/comments" Target="../comments19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wales.gov.uk/topics/statistics/about/reference/schooladdress/?lang=en" TargetMode="External"/><Relationship Id="rId4" Type="http://schemas.openxmlformats.org/officeDocument/2006/relationships/comments" Target="../comments20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://wales.gov.uk/topics/statistics/about/reference/schooladdress/?lang=en" TargetMode="External"/><Relationship Id="rId4" Type="http://schemas.openxmlformats.org/officeDocument/2006/relationships/comments" Target="../comments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ebarchive.nationalarchives.gov.uk/20130401151655/http:/www.education.gov.uk/rsgateway/DB/VOL/v000192/vol04-2000.pdf" TargetMode="Externa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ebarchive.nationalarchives.gov.uk/20110206232908/http:/www.education.gov.uk/rsgateway/DB/VOL/v000288/Complete_Volume_2001v2.pdf" TargetMode="External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ebarchive.nationalarchives.gov.uk/20130401151655/http:/www.education.gov.uk/rsgateway/DB/VOL/v000359/sese2002.pdf" TargetMode="External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ebarchive.nationalarchives.gov.uk/20130401151655/http:/www.education.gov.uk/rsgateway/DB/VOL/v000417/v09-2003.pdf" TargetMode="External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ebarchive.nationalarchives.gov.uk/20130401151655/http:/www.education.gov.uk/rsgateway/DB/VOL/v000495/v05-2004.pdf" TargetMode="External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education.gov.uk/rsgateway/DB/SFR/s000606/sfr42-2005.pdf" TargetMode="External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education.gov.uk/rsgateway/DB/SFR/s000682/sfr38-2006.pdf" TargetMode="External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Z121"/>
  <sheetViews>
    <sheetView workbookViewId="0"/>
  </sheetViews>
  <sheetFormatPr defaultRowHeight="12" customHeight="1"/>
  <cols>
    <col min="1" max="1" width="20.7109375" customWidth="1"/>
    <col min="2" max="2" width="9.140625" customWidth="1"/>
    <col min="9" max="9" width="1.5703125" customWidth="1"/>
    <col min="18" max="18" width="1.5703125" style="40" customWidth="1"/>
  </cols>
  <sheetData>
    <row r="1" spans="1:26" ht="12" customHeight="1">
      <c r="A1" s="22"/>
      <c r="B1" s="132"/>
      <c r="C1" s="132"/>
      <c r="D1" s="132"/>
      <c r="E1" s="132"/>
      <c r="F1" s="132"/>
      <c r="G1" s="132"/>
      <c r="H1" s="132"/>
      <c r="I1" s="132"/>
      <c r="J1" s="133"/>
      <c r="K1" s="133"/>
      <c r="L1" s="133"/>
      <c r="M1" s="133"/>
      <c r="N1" s="133"/>
      <c r="O1" s="1"/>
      <c r="P1" s="1"/>
      <c r="Q1" s="1"/>
    </row>
    <row r="2" spans="1:26" ht="12" customHeight="1">
      <c r="A2" s="1" t="s">
        <v>155</v>
      </c>
      <c r="B2" s="4"/>
      <c r="C2" s="4"/>
      <c r="D2" s="1"/>
      <c r="E2" s="1"/>
      <c r="F2" s="1"/>
      <c r="G2" s="1"/>
      <c r="H2" s="1"/>
      <c r="I2" s="1"/>
      <c r="J2" s="133"/>
      <c r="K2" s="133"/>
      <c r="L2" s="133"/>
      <c r="M2" s="133"/>
      <c r="N2" s="133"/>
      <c r="O2" s="1"/>
      <c r="P2" s="1"/>
      <c r="Q2" s="1"/>
    </row>
    <row r="3" spans="1:26" ht="12" customHeight="1">
      <c r="A3" s="204" t="s">
        <v>136</v>
      </c>
      <c r="B3" s="4"/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6" ht="12" customHeight="1">
      <c r="A4" s="22" t="s">
        <v>46</v>
      </c>
      <c r="B4" s="4"/>
      <c r="C4" s="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26" ht="12" customHeight="1">
      <c r="A5" s="6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6" ht="12" customHeight="1">
      <c r="A6" s="8"/>
      <c r="B6" s="293" t="s">
        <v>139</v>
      </c>
      <c r="C6" s="293"/>
      <c r="D6" s="293"/>
      <c r="E6" s="293"/>
      <c r="F6" s="293"/>
      <c r="G6" s="293"/>
      <c r="H6" s="52"/>
      <c r="I6" s="8"/>
      <c r="J6" s="293" t="s">
        <v>140</v>
      </c>
      <c r="K6" s="294"/>
      <c r="L6" s="294"/>
      <c r="M6" s="294"/>
      <c r="N6" s="294"/>
      <c r="O6" s="294"/>
      <c r="P6" s="294"/>
      <c r="Q6" s="63"/>
      <c r="R6" s="8"/>
      <c r="S6" s="293" t="s">
        <v>141</v>
      </c>
      <c r="T6" s="294"/>
      <c r="U6" s="294"/>
      <c r="V6" s="294"/>
      <c r="W6" s="294"/>
      <c r="X6" s="294"/>
      <c r="Y6" s="294"/>
      <c r="Z6" s="71"/>
    </row>
    <row r="7" spans="1:26" ht="24" customHeight="1">
      <c r="A7" s="9"/>
      <c r="B7" s="10" t="s">
        <v>179</v>
      </c>
      <c r="C7" s="10" t="s">
        <v>5</v>
      </c>
      <c r="D7" s="10" t="s">
        <v>6</v>
      </c>
      <c r="E7" s="10" t="s">
        <v>177</v>
      </c>
      <c r="F7" s="10" t="s">
        <v>178</v>
      </c>
      <c r="G7" s="10" t="s">
        <v>8</v>
      </c>
      <c r="H7" s="53" t="s">
        <v>33</v>
      </c>
      <c r="I7" s="10"/>
      <c r="J7" s="10" t="s">
        <v>4</v>
      </c>
      <c r="K7" s="10" t="s">
        <v>5</v>
      </c>
      <c r="L7" s="10" t="s">
        <v>6</v>
      </c>
      <c r="M7" s="10" t="s">
        <v>177</v>
      </c>
      <c r="N7" s="10" t="s">
        <v>9</v>
      </c>
      <c r="O7" s="10" t="s">
        <v>178</v>
      </c>
      <c r="P7" s="11" t="s">
        <v>8</v>
      </c>
      <c r="Q7" s="53" t="s">
        <v>33</v>
      </c>
      <c r="R7" s="10"/>
      <c r="S7" s="10" t="s">
        <v>4</v>
      </c>
      <c r="T7" s="10" t="s">
        <v>5</v>
      </c>
      <c r="U7" s="10" t="s">
        <v>6</v>
      </c>
      <c r="V7" s="10" t="s">
        <v>177</v>
      </c>
      <c r="W7" s="10" t="s">
        <v>9</v>
      </c>
      <c r="X7" s="10" t="s">
        <v>178</v>
      </c>
      <c r="Y7" s="11" t="s">
        <v>8</v>
      </c>
      <c r="Z7" s="53" t="s">
        <v>33</v>
      </c>
    </row>
    <row r="8" spans="1:26" ht="12" customHeight="1">
      <c r="A8" s="8"/>
      <c r="B8" s="15"/>
      <c r="C8" s="15"/>
      <c r="D8" s="15"/>
      <c r="E8" s="15"/>
      <c r="F8" s="6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2" customHeight="1">
      <c r="A9" s="16" t="s">
        <v>197</v>
      </c>
      <c r="B9" s="209">
        <v>11504</v>
      </c>
      <c r="C9" s="210">
        <v>2</v>
      </c>
      <c r="D9" s="210">
        <v>3</v>
      </c>
      <c r="E9" s="210">
        <v>0</v>
      </c>
      <c r="F9" s="210">
        <v>322</v>
      </c>
      <c r="G9" s="208">
        <f>SUM(B9:F9)</f>
        <v>11831</v>
      </c>
      <c r="H9" s="72">
        <f>G9/G19</f>
        <v>0.64607907383136742</v>
      </c>
      <c r="J9" s="209">
        <v>2379</v>
      </c>
      <c r="K9" s="210">
        <v>1</v>
      </c>
      <c r="L9" s="210">
        <v>1</v>
      </c>
      <c r="M9" s="210">
        <v>0</v>
      </c>
      <c r="N9" s="15">
        <v>15</v>
      </c>
      <c r="O9" s="210">
        <v>448</v>
      </c>
      <c r="P9" s="208">
        <f>SUM(J9:O9)</f>
        <v>2844</v>
      </c>
      <c r="Q9" s="27">
        <f>P9/P19</f>
        <v>0.79396984924623115</v>
      </c>
      <c r="R9" s="15"/>
      <c r="S9" s="15">
        <f>B9+J9</f>
        <v>13883</v>
      </c>
      <c r="T9" s="15">
        <f>D9+L9</f>
        <v>4</v>
      </c>
      <c r="U9" s="15">
        <f>C9+K9</f>
        <v>3</v>
      </c>
      <c r="V9" s="15">
        <f>E9+M9</f>
        <v>0</v>
      </c>
      <c r="W9" s="15">
        <f>N9</f>
        <v>15</v>
      </c>
      <c r="X9" s="15">
        <f>F9+O9</f>
        <v>770</v>
      </c>
      <c r="Y9" s="15">
        <f>SUM(S9:X9)</f>
        <v>14675</v>
      </c>
      <c r="Z9" s="27">
        <f>Y9/Y19</f>
        <v>0.67027496117657803</v>
      </c>
    </row>
    <row r="10" spans="1:26" ht="12" customHeight="1">
      <c r="A10" s="17" t="s">
        <v>12</v>
      </c>
      <c r="B10" s="210">
        <v>1</v>
      </c>
      <c r="C10" s="209">
        <v>1839</v>
      </c>
      <c r="D10" s="209">
        <v>2601</v>
      </c>
      <c r="E10" s="210">
        <v>0</v>
      </c>
      <c r="F10" s="210">
        <v>121</v>
      </c>
      <c r="G10" s="208">
        <f t="shared" ref="G10:G17" si="0">SUM(B10:F10)</f>
        <v>4562</v>
      </c>
      <c r="H10" s="72">
        <f>G10/G19</f>
        <v>0.24912625600698995</v>
      </c>
      <c r="J10" s="210">
        <v>0</v>
      </c>
      <c r="K10" s="210">
        <v>82</v>
      </c>
      <c r="L10" s="210">
        <v>67</v>
      </c>
      <c r="M10" s="210">
        <v>8</v>
      </c>
      <c r="N10" s="15">
        <v>0</v>
      </c>
      <c r="O10" s="210">
        <v>41</v>
      </c>
      <c r="P10" s="208">
        <f t="shared" ref="P10:P15" si="1">SUM(J10:O10)</f>
        <v>198</v>
      </c>
      <c r="Q10" s="27">
        <f>P10/P19</f>
        <v>5.5276381909547742E-2</v>
      </c>
      <c r="R10" s="15"/>
      <c r="S10" s="15">
        <f t="shared" ref="S10:S17" si="2">B10+J10</f>
        <v>1</v>
      </c>
      <c r="T10" s="15">
        <f>D10+L10</f>
        <v>2668</v>
      </c>
      <c r="U10" s="15">
        <f>C10+K10</f>
        <v>1921</v>
      </c>
      <c r="V10" s="15">
        <f t="shared" ref="V10:V17" si="3">E10+M10</f>
        <v>8</v>
      </c>
      <c r="W10" s="15">
        <f t="shared" ref="W10:W17" si="4">N10</f>
        <v>0</v>
      </c>
      <c r="X10" s="15">
        <f t="shared" ref="X10:X19" si="5">F10+O10</f>
        <v>162</v>
      </c>
      <c r="Y10" s="15">
        <f>SUM(S10:X10)</f>
        <v>4760</v>
      </c>
      <c r="Z10" s="27">
        <f>Y10/Y19</f>
        <v>0.21741116287567369</v>
      </c>
    </row>
    <row r="11" spans="1:26" ht="12" customHeight="1">
      <c r="A11" s="17" t="s">
        <v>13</v>
      </c>
      <c r="B11" s="210">
        <v>1</v>
      </c>
      <c r="C11" s="209">
        <v>1705</v>
      </c>
      <c r="D11" s="210">
        <v>1</v>
      </c>
      <c r="E11" s="210">
        <v>0</v>
      </c>
      <c r="F11" s="210">
        <v>60</v>
      </c>
      <c r="G11" s="208">
        <f t="shared" si="0"/>
        <v>1767</v>
      </c>
      <c r="H11" s="72">
        <f>G11/G19</f>
        <v>9.6494102228047177E-2</v>
      </c>
      <c r="J11" s="210">
        <v>0</v>
      </c>
      <c r="K11" s="210">
        <v>241</v>
      </c>
      <c r="L11" s="210">
        <v>0</v>
      </c>
      <c r="M11" s="210">
        <v>29</v>
      </c>
      <c r="N11" s="15">
        <v>0</v>
      </c>
      <c r="O11" s="210">
        <v>94</v>
      </c>
      <c r="P11" s="208">
        <f t="shared" si="1"/>
        <v>364</v>
      </c>
      <c r="Q11" s="27">
        <f>P11/P19</f>
        <v>0.10161920714684534</v>
      </c>
      <c r="R11" s="15"/>
      <c r="S11" s="15">
        <f t="shared" si="2"/>
        <v>1</v>
      </c>
      <c r="T11" s="15">
        <f>D11+L11</f>
        <v>1</v>
      </c>
      <c r="U11" s="15">
        <f>C11+K11</f>
        <v>1946</v>
      </c>
      <c r="V11" s="15">
        <f t="shared" si="3"/>
        <v>29</v>
      </c>
      <c r="W11" s="15">
        <f t="shared" si="4"/>
        <v>0</v>
      </c>
      <c r="X11" s="15">
        <f t="shared" si="5"/>
        <v>154</v>
      </c>
      <c r="Y11" s="15">
        <f t="shared" ref="Y11:Y17" si="6">SUM(S11:X11)</f>
        <v>2131</v>
      </c>
      <c r="Z11" s="27">
        <f>Y11/Y19</f>
        <v>9.7332602539508539E-2</v>
      </c>
    </row>
    <row r="12" spans="1:26" ht="12" customHeight="1">
      <c r="A12" s="17" t="s">
        <v>14</v>
      </c>
      <c r="B12" s="210">
        <v>0</v>
      </c>
      <c r="C12" s="210">
        <v>2</v>
      </c>
      <c r="D12" s="210">
        <v>25</v>
      </c>
      <c r="E12" s="210">
        <v>0</v>
      </c>
      <c r="F12" s="210">
        <v>0</v>
      </c>
      <c r="G12" s="208">
        <f t="shared" si="0"/>
        <v>27</v>
      </c>
      <c r="H12" s="72">
        <f>G12/G19</f>
        <v>1.4744429882044561E-3</v>
      </c>
      <c r="J12" s="210">
        <v>0</v>
      </c>
      <c r="K12" s="210">
        <v>0</v>
      </c>
      <c r="L12" s="210">
        <v>0</v>
      </c>
      <c r="M12" s="210">
        <v>0</v>
      </c>
      <c r="N12" s="15">
        <v>0</v>
      </c>
      <c r="O12" s="210">
        <v>0</v>
      </c>
      <c r="P12" s="208">
        <f t="shared" si="1"/>
        <v>0</v>
      </c>
      <c r="Q12" s="27">
        <f>P12/P19</f>
        <v>0</v>
      </c>
      <c r="R12" s="15"/>
      <c r="S12" s="15">
        <f t="shared" si="2"/>
        <v>0</v>
      </c>
      <c r="T12" s="15">
        <f>D12+L12</f>
        <v>25</v>
      </c>
      <c r="U12" s="15">
        <f>C12+K12</f>
        <v>2</v>
      </c>
      <c r="V12" s="15">
        <f t="shared" si="3"/>
        <v>0</v>
      </c>
      <c r="W12" s="15">
        <f t="shared" si="4"/>
        <v>0</v>
      </c>
      <c r="X12" s="15"/>
      <c r="Y12" s="15">
        <f t="shared" si="6"/>
        <v>27</v>
      </c>
      <c r="Z12" s="27">
        <f>Y12/Y19</f>
        <v>1.2332145793368045E-3</v>
      </c>
    </row>
    <row r="13" spans="1:26" ht="12" customHeight="1">
      <c r="A13" s="17"/>
      <c r="B13" s="207"/>
      <c r="C13" s="207"/>
      <c r="D13" s="207"/>
      <c r="E13" s="207"/>
      <c r="F13" s="55"/>
      <c r="G13" s="208"/>
      <c r="H13" s="72"/>
      <c r="J13" s="207"/>
      <c r="K13" s="207"/>
      <c r="L13" s="207"/>
      <c r="M13" s="207"/>
      <c r="N13" s="15"/>
      <c r="O13" s="223"/>
      <c r="P13" s="208"/>
      <c r="Q13" s="27"/>
      <c r="R13" s="15"/>
      <c r="S13" s="15"/>
      <c r="T13" s="15"/>
      <c r="U13" s="15"/>
      <c r="V13" s="15"/>
      <c r="W13" s="15"/>
      <c r="X13" s="15"/>
      <c r="Y13" s="15"/>
      <c r="Z13" s="27"/>
    </row>
    <row r="14" spans="1:26" ht="12" customHeight="1">
      <c r="A14" s="17" t="s">
        <v>16</v>
      </c>
      <c r="B14" s="210">
        <v>0</v>
      </c>
      <c r="C14" s="210">
        <v>17</v>
      </c>
      <c r="D14" s="210">
        <v>0</v>
      </c>
      <c r="E14" s="210">
        <v>0</v>
      </c>
      <c r="F14" s="210">
        <v>3</v>
      </c>
      <c r="G14" s="208">
        <f t="shared" si="0"/>
        <v>20</v>
      </c>
      <c r="H14" s="72">
        <f>G14/G19</f>
        <v>1.0921799912625601E-3</v>
      </c>
      <c r="J14" s="210">
        <v>0</v>
      </c>
      <c r="K14" s="210">
        <v>1</v>
      </c>
      <c r="L14" s="210">
        <v>0</v>
      </c>
      <c r="M14" s="210">
        <v>1</v>
      </c>
      <c r="N14" s="15">
        <v>0</v>
      </c>
      <c r="O14" s="210">
        <v>2</v>
      </c>
      <c r="P14" s="208">
        <f t="shared" si="1"/>
        <v>4</v>
      </c>
      <c r="Q14" s="27">
        <f>P14/P19</f>
        <v>1.1166945840312675E-3</v>
      </c>
      <c r="R14" s="15"/>
      <c r="S14" s="15">
        <f t="shared" si="2"/>
        <v>0</v>
      </c>
      <c r="T14" s="15">
        <f>D14+L14</f>
        <v>0</v>
      </c>
      <c r="U14" s="15">
        <f>C14+K14</f>
        <v>18</v>
      </c>
      <c r="V14" s="15">
        <f t="shared" si="3"/>
        <v>1</v>
      </c>
      <c r="W14" s="15">
        <f t="shared" si="4"/>
        <v>0</v>
      </c>
      <c r="X14" s="15">
        <f t="shared" si="5"/>
        <v>5</v>
      </c>
      <c r="Y14" s="15">
        <f t="shared" si="6"/>
        <v>24</v>
      </c>
      <c r="Z14" s="27">
        <f>Y14/Y19</f>
        <v>1.0961907371882709E-3</v>
      </c>
    </row>
    <row r="15" spans="1:26" ht="12" customHeight="1">
      <c r="A15" s="17"/>
      <c r="B15" s="207"/>
      <c r="C15" s="207"/>
      <c r="D15" s="207"/>
      <c r="E15" s="207"/>
      <c r="F15" s="55"/>
      <c r="G15" s="208"/>
      <c r="H15" s="72"/>
      <c r="J15" s="207"/>
      <c r="K15" s="207"/>
      <c r="L15" s="207"/>
      <c r="M15" s="207"/>
      <c r="N15" s="15"/>
      <c r="O15" s="223"/>
      <c r="P15" s="208">
        <f t="shared" si="1"/>
        <v>0</v>
      </c>
      <c r="Q15" s="27"/>
      <c r="R15" s="15"/>
      <c r="S15" s="15"/>
      <c r="T15" s="15"/>
      <c r="U15" s="15"/>
      <c r="V15" s="15"/>
      <c r="W15" s="15"/>
      <c r="X15" s="15"/>
      <c r="Y15" s="15"/>
      <c r="Z15" s="27"/>
    </row>
    <row r="16" spans="1:26" ht="12" customHeight="1">
      <c r="A16" s="17"/>
      <c r="B16" s="207"/>
      <c r="C16" s="207"/>
      <c r="D16" s="207"/>
      <c r="E16" s="207"/>
      <c r="F16" s="55"/>
      <c r="G16" s="208"/>
      <c r="H16" s="72"/>
      <c r="J16" s="207"/>
      <c r="K16" s="207"/>
      <c r="L16" s="207"/>
      <c r="M16" s="207"/>
      <c r="N16" s="15"/>
      <c r="O16" s="223"/>
      <c r="P16" s="208"/>
      <c r="Q16" s="27"/>
      <c r="R16" s="15"/>
      <c r="S16" s="15"/>
      <c r="T16" s="15"/>
      <c r="U16" s="15"/>
      <c r="V16" s="15"/>
      <c r="W16" s="15"/>
      <c r="X16" s="15"/>
      <c r="Y16" s="15"/>
      <c r="Z16" s="27"/>
    </row>
    <row r="17" spans="1:26" ht="12" customHeight="1">
      <c r="A17" s="17" t="s">
        <v>175</v>
      </c>
      <c r="B17" s="210">
        <v>31</v>
      </c>
      <c r="C17" s="210">
        <v>27</v>
      </c>
      <c r="D17" s="210">
        <v>43</v>
      </c>
      <c r="E17" s="210">
        <v>0</v>
      </c>
      <c r="F17" s="210">
        <v>4</v>
      </c>
      <c r="G17" s="208">
        <f t="shared" si="0"/>
        <v>105</v>
      </c>
      <c r="H17" s="72">
        <f>G17/G19</f>
        <v>5.7339449541284407E-3</v>
      </c>
      <c r="J17" s="210">
        <v>1</v>
      </c>
      <c r="K17" s="210">
        <v>64</v>
      </c>
      <c r="L17" s="210">
        <v>25</v>
      </c>
      <c r="M17" s="210">
        <v>0</v>
      </c>
      <c r="N17" s="15">
        <v>0</v>
      </c>
      <c r="O17" s="210">
        <v>82</v>
      </c>
      <c r="P17" s="208">
        <v>172</v>
      </c>
      <c r="Q17" s="27">
        <f>P17/P19</f>
        <v>4.8017867113344499E-2</v>
      </c>
      <c r="R17" s="15"/>
      <c r="S17" s="15">
        <f t="shared" si="2"/>
        <v>32</v>
      </c>
      <c r="T17" s="15">
        <f>D17+L17</f>
        <v>68</v>
      </c>
      <c r="U17" s="15">
        <f>C17+K17</f>
        <v>91</v>
      </c>
      <c r="V17" s="15">
        <f t="shared" si="3"/>
        <v>0</v>
      </c>
      <c r="W17" s="15">
        <f t="shared" si="4"/>
        <v>0</v>
      </c>
      <c r="X17" s="15">
        <f t="shared" si="5"/>
        <v>86</v>
      </c>
      <c r="Y17" s="15">
        <f t="shared" si="6"/>
        <v>277</v>
      </c>
      <c r="Z17" s="27">
        <f>Y17/Y19</f>
        <v>1.2651868091714626E-2</v>
      </c>
    </row>
    <row r="18" spans="1:26" ht="12" customHeight="1">
      <c r="A18" s="17"/>
      <c r="B18" s="206"/>
      <c r="C18" s="206"/>
      <c r="D18" s="8"/>
      <c r="E18" s="8"/>
      <c r="F18" s="55"/>
      <c r="G18" s="8"/>
      <c r="H18" s="8"/>
      <c r="I18" s="8"/>
      <c r="J18" s="8"/>
      <c r="K18" s="8"/>
      <c r="L18" s="8"/>
      <c r="M18" s="8"/>
      <c r="N18" s="15"/>
      <c r="O18" s="8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s="140" customFormat="1" ht="12" customHeight="1">
      <c r="A19" s="160" t="s">
        <v>8</v>
      </c>
      <c r="B19" s="233">
        <f>SUM(B9:B17)</f>
        <v>11537</v>
      </c>
      <c r="C19" s="233">
        <f>SUM(C9:C17)</f>
        <v>3592</v>
      </c>
      <c r="D19" s="233">
        <f>SUM(D9:D17)</f>
        <v>2673</v>
      </c>
      <c r="E19" s="233">
        <f t="shared" ref="E19:F19" si="7">SUM(E9:E17)</f>
        <v>0</v>
      </c>
      <c r="F19" s="233">
        <f t="shared" si="7"/>
        <v>510</v>
      </c>
      <c r="G19" s="233">
        <f t="shared" ref="G19" si="8">SUM(B19:F19)</f>
        <v>18312</v>
      </c>
      <c r="H19" s="234">
        <f>G19/G19</f>
        <v>1</v>
      </c>
      <c r="I19" s="179"/>
      <c r="J19" s="161">
        <f>SUM(J9:J17)</f>
        <v>2380</v>
      </c>
      <c r="K19" s="161">
        <f t="shared" ref="K19:O19" si="9">SUM(K9:K17)</f>
        <v>389</v>
      </c>
      <c r="L19" s="161">
        <f t="shared" si="9"/>
        <v>93</v>
      </c>
      <c r="M19" s="161">
        <f t="shared" si="9"/>
        <v>38</v>
      </c>
      <c r="N19" s="161">
        <f t="shared" si="9"/>
        <v>15</v>
      </c>
      <c r="O19" s="161">
        <f t="shared" si="9"/>
        <v>667</v>
      </c>
      <c r="P19" s="161">
        <f t="shared" ref="P19" si="10">SUM(J19:O19)</f>
        <v>3582</v>
      </c>
      <c r="Q19" s="162">
        <f>P19/P19</f>
        <v>1</v>
      </c>
      <c r="R19" s="163"/>
      <c r="S19" s="163">
        <f t="shared" ref="S19:V19" si="11">B19+J19</f>
        <v>13917</v>
      </c>
      <c r="T19" s="163">
        <f t="shared" si="11"/>
        <v>3981</v>
      </c>
      <c r="U19" s="163">
        <f t="shared" si="11"/>
        <v>2766</v>
      </c>
      <c r="V19" s="163">
        <f t="shared" si="11"/>
        <v>38</v>
      </c>
      <c r="W19" s="163">
        <f>N19</f>
        <v>15</v>
      </c>
      <c r="X19" s="14">
        <f t="shared" si="5"/>
        <v>1177</v>
      </c>
      <c r="Y19" s="163">
        <f t="shared" ref="Y19" si="12">SUM(S19:X19)</f>
        <v>21894</v>
      </c>
      <c r="Z19" s="162">
        <f>Y19/Y19</f>
        <v>1</v>
      </c>
    </row>
    <row r="20" spans="1:26" ht="12" customHeight="1">
      <c r="A20" s="13" t="s">
        <v>33</v>
      </c>
      <c r="B20" s="39">
        <f>B19/G19</f>
        <v>0.63002402795980783</v>
      </c>
      <c r="C20" s="39">
        <f>C19/G19</f>
        <v>0.19615552643075579</v>
      </c>
      <c r="D20" s="39">
        <f>D19/G19</f>
        <v>0.14596985583224115</v>
      </c>
      <c r="E20" s="39">
        <f>E19/G19</f>
        <v>0</v>
      </c>
      <c r="F20" s="39">
        <f>F19/G19</f>
        <v>2.7850589777195282E-2</v>
      </c>
      <c r="G20" s="39">
        <f>G19/G19</f>
        <v>1</v>
      </c>
      <c r="H20" s="39"/>
      <c r="I20" s="39"/>
      <c r="J20" s="39">
        <f>J19/P19</f>
        <v>0.66443327749860415</v>
      </c>
      <c r="K20" s="39">
        <f>K19/P19</f>
        <v>0.10859854829704076</v>
      </c>
      <c r="L20" s="39">
        <f>L19/P19</f>
        <v>2.5963149078726967E-2</v>
      </c>
      <c r="M20" s="39">
        <f>M19/P19</f>
        <v>1.060859854829704E-2</v>
      </c>
      <c r="N20" s="39">
        <f>N19/P19</f>
        <v>4.1876046901172526E-3</v>
      </c>
      <c r="O20" s="39">
        <f>O19/P19</f>
        <v>0.18620882188721385</v>
      </c>
      <c r="P20" s="39">
        <f>P19/P19</f>
        <v>1</v>
      </c>
      <c r="Q20" s="39"/>
      <c r="R20" s="39"/>
      <c r="S20" s="39">
        <f>S19/Y19</f>
        <v>0.63565360372704849</v>
      </c>
      <c r="T20" s="39">
        <f>T19/Y19</f>
        <v>0.1818306385311044</v>
      </c>
      <c r="U20" s="39">
        <f>U19/Y19</f>
        <v>0.12633598246094821</v>
      </c>
      <c r="V20" s="39">
        <f>V19/Y19</f>
        <v>1.7356353338814287E-3</v>
      </c>
      <c r="W20" s="39">
        <f>W19/Y19</f>
        <v>6.8511921074266918E-4</v>
      </c>
      <c r="X20" s="39">
        <f>X19/Y19</f>
        <v>5.3759020736274782E-2</v>
      </c>
      <c r="Y20" s="39">
        <f>Y19/Y19</f>
        <v>1</v>
      </c>
      <c r="Z20" s="39"/>
    </row>
    <row r="21" spans="1:26" ht="12" customHeight="1">
      <c r="A21" s="26" t="s">
        <v>89</v>
      </c>
      <c r="B21" s="15">
        <f>SUM(B10:B17)</f>
        <v>33</v>
      </c>
      <c r="C21" s="15">
        <f>SUM(C10:C17)</f>
        <v>3590</v>
      </c>
      <c r="D21" s="15">
        <f>SUM(D10:D17)</f>
        <v>2670</v>
      </c>
      <c r="E21" s="15">
        <f t="shared" ref="E21:M21" si="13">SUM(E10:E17)</f>
        <v>0</v>
      </c>
      <c r="F21" s="15">
        <f t="shared" ref="F21" si="14">SUM(F10:F17)</f>
        <v>188</v>
      </c>
      <c r="G21" s="15">
        <f>SUM(G10:G14)+'2000'!G13+SUM('2000'!G15:G17)</f>
        <v>6424</v>
      </c>
      <c r="H21" s="15"/>
      <c r="I21" s="15"/>
      <c r="J21" s="15">
        <f t="shared" si="13"/>
        <v>1</v>
      </c>
      <c r="K21" s="15">
        <f>SUM(K10:K17)</f>
        <v>388</v>
      </c>
      <c r="L21" s="15">
        <f>SUM(L10:L17)</f>
        <v>92</v>
      </c>
      <c r="M21" s="15">
        <f t="shared" si="13"/>
        <v>38</v>
      </c>
      <c r="N21" s="15">
        <f>SUM(N10:N17)</f>
        <v>0</v>
      </c>
      <c r="O21" s="15">
        <f>SUM(O10:O17)</f>
        <v>219</v>
      </c>
      <c r="P21" s="15">
        <f>SUM(P10:P14)+'2000'!P13+SUM('2000'!P15:P17)</f>
        <v>595</v>
      </c>
      <c r="Q21" s="15"/>
      <c r="R21" s="15"/>
      <c r="S21" s="15">
        <f t="shared" ref="S21:V21" si="15">SUM(S10:S17)</f>
        <v>34</v>
      </c>
      <c r="T21" s="15">
        <f t="shared" si="15"/>
        <v>2762</v>
      </c>
      <c r="U21" s="15">
        <f t="shared" si="15"/>
        <v>3978</v>
      </c>
      <c r="V21" s="15">
        <f t="shared" si="15"/>
        <v>38</v>
      </c>
      <c r="W21" s="15">
        <f>SUM(W10:W17)</f>
        <v>0</v>
      </c>
      <c r="X21" s="15">
        <f>SUM(X10:X17)</f>
        <v>407</v>
      </c>
      <c r="Y21" s="15">
        <f>SUM(Y10:Y14)+'2000'!Y13+SUM('2000'!Y15:Y17)</f>
        <v>7019</v>
      </c>
      <c r="Z21" s="15"/>
    </row>
    <row r="22" spans="1:26" ht="12" customHeight="1">
      <c r="A22" s="26" t="s">
        <v>34</v>
      </c>
      <c r="B22" s="27">
        <f>B21/B19</f>
        <v>2.860362312559591E-3</v>
      </c>
      <c r="C22" s="27">
        <f>C21/C19</f>
        <v>0.99944320712694878</v>
      </c>
      <c r="D22" s="27">
        <f>D21/D19</f>
        <v>0.99887766554433222</v>
      </c>
      <c r="E22" s="232" t="s">
        <v>47</v>
      </c>
      <c r="F22" s="27">
        <f>F21/F19</f>
        <v>0.36862745098039218</v>
      </c>
      <c r="G22" s="27">
        <f>G21/G19</f>
        <v>0.35080821319353428</v>
      </c>
      <c r="H22" s="27"/>
      <c r="I22" s="27"/>
      <c r="J22" s="27">
        <f t="shared" ref="J22:P22" si="16">J21/J19</f>
        <v>4.2016806722689078E-4</v>
      </c>
      <c r="K22" s="27">
        <f t="shared" si="16"/>
        <v>0.99742930591259638</v>
      </c>
      <c r="L22" s="27">
        <f t="shared" si="16"/>
        <v>0.989247311827957</v>
      </c>
      <c r="M22" s="27">
        <f t="shared" si="16"/>
        <v>1</v>
      </c>
      <c r="N22" s="27">
        <f t="shared" si="16"/>
        <v>0</v>
      </c>
      <c r="O22" s="27">
        <f t="shared" si="16"/>
        <v>0.328335832083958</v>
      </c>
      <c r="P22" s="27">
        <f t="shared" si="16"/>
        <v>0.16610831937465104</v>
      </c>
      <c r="Q22" s="27"/>
      <c r="R22" s="27"/>
      <c r="S22" s="27">
        <f t="shared" ref="S22:Y22" si="17">S21/S19</f>
        <v>2.443055256161529E-3</v>
      </c>
      <c r="T22" s="27">
        <f t="shared" si="17"/>
        <v>0.69379552876161765</v>
      </c>
      <c r="U22" s="27">
        <f t="shared" si="17"/>
        <v>1.438177874186551</v>
      </c>
      <c r="V22" s="27">
        <f t="shared" si="17"/>
        <v>1</v>
      </c>
      <c r="W22" s="27">
        <f t="shared" si="17"/>
        <v>0</v>
      </c>
      <c r="X22" s="27">
        <f t="shared" si="17"/>
        <v>0.34579439252336447</v>
      </c>
      <c r="Y22" s="27">
        <f t="shared" si="17"/>
        <v>0.32059011601351967</v>
      </c>
      <c r="Z22" s="27"/>
    </row>
    <row r="23" spans="1:26" ht="12" customHeight="1">
      <c r="A23" s="42" t="s">
        <v>35</v>
      </c>
      <c r="B23" s="43">
        <f>B21/G21</f>
        <v>5.1369863013698627E-3</v>
      </c>
      <c r="C23" s="43">
        <f>C21/G21</f>
        <v>0.55884184308841844</v>
      </c>
      <c r="D23" s="43">
        <f>D21/G21</f>
        <v>0.41562889165628891</v>
      </c>
      <c r="E23" s="43">
        <f>E21/G21</f>
        <v>0</v>
      </c>
      <c r="F23" s="43">
        <f>F21/G21</f>
        <v>2.9265255292652552E-2</v>
      </c>
      <c r="G23" s="43">
        <f>G21/G21</f>
        <v>1</v>
      </c>
      <c r="H23" s="43"/>
      <c r="I23" s="43"/>
      <c r="J23" s="43">
        <f>J21/P21</f>
        <v>1.6806722689075631E-3</v>
      </c>
      <c r="K23" s="43">
        <f>K21/P21</f>
        <v>0.65210084033613447</v>
      </c>
      <c r="L23" s="43">
        <f>L21/P21</f>
        <v>0.1546218487394958</v>
      </c>
      <c r="M23" s="43">
        <f>M21/P21</f>
        <v>6.386554621848739E-2</v>
      </c>
      <c r="N23" s="43">
        <f>N21/P21</f>
        <v>0</v>
      </c>
      <c r="O23" s="43">
        <f>O21/P21</f>
        <v>0.36806722689075633</v>
      </c>
      <c r="P23" s="43">
        <f>P21/P21</f>
        <v>1</v>
      </c>
      <c r="Q23" s="43"/>
      <c r="R23" s="43"/>
      <c r="S23" s="43">
        <f>S21/Y21</f>
        <v>4.8439948710642545E-3</v>
      </c>
      <c r="T23" s="43">
        <f>T21/Y21</f>
        <v>0.39350334805527853</v>
      </c>
      <c r="U23" s="43">
        <f>U21/Y21</f>
        <v>0.56674739991451772</v>
      </c>
      <c r="V23" s="43">
        <f>V21/Y21</f>
        <v>5.4138766206012255E-3</v>
      </c>
      <c r="W23" s="43">
        <f>W21/Y21</f>
        <v>0</v>
      </c>
      <c r="X23" s="43">
        <f>X21/Y21</f>
        <v>5.7985468015386808E-2</v>
      </c>
      <c r="Y23" s="43">
        <f>Y21/Y21</f>
        <v>1</v>
      </c>
      <c r="Z23" s="43"/>
    </row>
    <row r="24" spans="1:26" ht="12" customHeight="1">
      <c r="A24" s="19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9"/>
      <c r="M24" s="128"/>
      <c r="N24" s="295" t="s">
        <v>20</v>
      </c>
      <c r="O24" s="296"/>
      <c r="P24" s="296"/>
      <c r="Q24" s="129"/>
      <c r="R24" s="15"/>
      <c r="S24" s="40"/>
    </row>
    <row r="25" spans="1:26" ht="12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40"/>
    </row>
    <row r="26" spans="1:26" ht="12" customHeight="1">
      <c r="A26" s="22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5"/>
      <c r="R26" s="135"/>
      <c r="S26" s="40"/>
    </row>
    <row r="27" spans="1:26" ht="12" customHeight="1">
      <c r="A27" s="1" t="s">
        <v>137</v>
      </c>
      <c r="B27" s="4"/>
      <c r="C27" s="4"/>
      <c r="D27" s="22"/>
      <c r="E27" s="22"/>
      <c r="F27" s="22"/>
      <c r="G27" s="22"/>
      <c r="H27" s="22"/>
      <c r="I27" s="22"/>
      <c r="J27" s="22"/>
      <c r="K27" s="22"/>
      <c r="L27" s="135"/>
      <c r="M27" s="135"/>
      <c r="N27" s="135"/>
      <c r="O27" s="135"/>
      <c r="P27" s="135"/>
      <c r="Q27" s="135"/>
      <c r="R27" s="135"/>
      <c r="S27" s="40"/>
      <c r="T27" s="291"/>
      <c r="U27" s="292"/>
    </row>
    <row r="28" spans="1:26" ht="12" customHeight="1">
      <c r="A28" s="204" t="s">
        <v>136</v>
      </c>
      <c r="B28" s="4"/>
      <c r="C28" s="4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40"/>
      <c r="T28" s="291"/>
      <c r="U28" s="292"/>
    </row>
    <row r="29" spans="1:26" ht="12" customHeight="1">
      <c r="A29" s="22" t="s">
        <v>46</v>
      </c>
      <c r="B29" s="4"/>
      <c r="C29" s="4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40"/>
      <c r="T29" s="40"/>
    </row>
    <row r="30" spans="1:26" ht="12" customHeight="1">
      <c r="A30" s="6"/>
      <c r="B30" s="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40"/>
      <c r="T30" s="41"/>
      <c r="U30" s="27"/>
    </row>
    <row r="31" spans="1:26" ht="12" customHeight="1">
      <c r="A31" s="8"/>
      <c r="B31" s="293" t="s">
        <v>139</v>
      </c>
      <c r="C31" s="293"/>
      <c r="D31" s="293"/>
      <c r="E31" s="293"/>
      <c r="F31" s="293"/>
      <c r="G31" s="293"/>
      <c r="H31" s="52"/>
      <c r="I31" s="8"/>
      <c r="J31" s="293" t="s">
        <v>140</v>
      </c>
      <c r="K31" s="294"/>
      <c r="L31" s="294"/>
      <c r="M31" s="294"/>
      <c r="N31" s="294"/>
      <c r="O31" s="294"/>
      <c r="P31" s="294"/>
      <c r="Q31" s="63"/>
      <c r="R31" s="8"/>
      <c r="S31" s="293" t="s">
        <v>141</v>
      </c>
      <c r="T31" s="294"/>
      <c r="U31" s="294"/>
      <c r="V31" s="294"/>
      <c r="W31" s="294"/>
      <c r="X31" s="294"/>
      <c r="Y31" s="294"/>
      <c r="Z31" s="71"/>
    </row>
    <row r="32" spans="1:26" ht="22.5">
      <c r="A32" s="9"/>
      <c r="B32" s="10" t="s">
        <v>4</v>
      </c>
      <c r="C32" s="10" t="s">
        <v>5</v>
      </c>
      <c r="D32" s="10" t="s">
        <v>6</v>
      </c>
      <c r="E32" s="10" t="s">
        <v>177</v>
      </c>
      <c r="F32" s="10" t="s">
        <v>178</v>
      </c>
      <c r="G32" s="10" t="s">
        <v>8</v>
      </c>
      <c r="H32" s="53" t="s">
        <v>33</v>
      </c>
      <c r="I32" s="10"/>
      <c r="J32" s="10" t="s">
        <v>4</v>
      </c>
      <c r="K32" s="10" t="s">
        <v>5</v>
      </c>
      <c r="L32" s="10" t="s">
        <v>6</v>
      </c>
      <c r="M32" s="10" t="s">
        <v>177</v>
      </c>
      <c r="N32" s="10" t="s">
        <v>9</v>
      </c>
      <c r="O32" s="10" t="s">
        <v>178</v>
      </c>
      <c r="P32" s="11" t="s">
        <v>8</v>
      </c>
      <c r="Q32" s="53" t="s">
        <v>33</v>
      </c>
      <c r="R32" s="10"/>
      <c r="S32" s="10" t="s">
        <v>4</v>
      </c>
      <c r="T32" s="10" t="s">
        <v>5</v>
      </c>
      <c r="U32" s="10" t="s">
        <v>6</v>
      </c>
      <c r="V32" s="10" t="s">
        <v>177</v>
      </c>
      <c r="W32" s="10" t="s">
        <v>9</v>
      </c>
      <c r="X32" s="10" t="s">
        <v>178</v>
      </c>
      <c r="Y32" s="11" t="s">
        <v>8</v>
      </c>
      <c r="Z32" s="53" t="s">
        <v>33</v>
      </c>
    </row>
    <row r="33" spans="1:26" ht="12" customHeight="1">
      <c r="A33" s="8"/>
      <c r="B33" s="8"/>
      <c r="C33" s="8"/>
      <c r="D33" s="8"/>
      <c r="E33" s="8"/>
      <c r="F33" s="55"/>
      <c r="G33" s="8"/>
      <c r="H33" s="8"/>
      <c r="I33" s="8"/>
      <c r="J33" s="8"/>
      <c r="K33" s="8"/>
      <c r="L33" s="8"/>
      <c r="M33" s="8"/>
      <c r="N33" s="8"/>
      <c r="O33" s="8"/>
      <c r="P33" s="8"/>
      <c r="Q33" s="29"/>
      <c r="R33" s="8"/>
      <c r="S33" s="15"/>
      <c r="T33" s="15"/>
      <c r="U33" s="15"/>
      <c r="V33" s="15"/>
      <c r="W33" s="15"/>
      <c r="X33" s="15"/>
      <c r="Y33" s="15"/>
      <c r="Z33" s="15"/>
    </row>
    <row r="34" spans="1:26" ht="12" customHeight="1">
      <c r="A34" s="16" t="s">
        <v>197</v>
      </c>
      <c r="B34" s="209">
        <v>2852185</v>
      </c>
      <c r="C34" s="210">
        <v>553</v>
      </c>
      <c r="D34" s="210">
        <v>652</v>
      </c>
      <c r="E34" s="210">
        <v>0</v>
      </c>
      <c r="F34" s="209">
        <v>94837</v>
      </c>
      <c r="G34" s="209">
        <v>2948227</v>
      </c>
      <c r="H34" s="72">
        <f>G34/G44</f>
        <v>0.71210976466922538</v>
      </c>
      <c r="J34" s="209">
        <v>2022095</v>
      </c>
      <c r="K34" s="210">
        <v>505</v>
      </c>
      <c r="L34" s="210">
        <v>618</v>
      </c>
      <c r="M34" s="210">
        <v>0</v>
      </c>
      <c r="N34" s="15" t="s">
        <v>64</v>
      </c>
      <c r="O34" s="209">
        <v>433433</v>
      </c>
      <c r="P34" s="209">
        <v>2456651</v>
      </c>
      <c r="Q34" s="27">
        <f>P34/P44</f>
        <v>0.79947715813021381</v>
      </c>
      <c r="R34" s="12"/>
      <c r="S34" s="15">
        <f>B34+J34</f>
        <v>4874280</v>
      </c>
      <c r="T34" s="15">
        <f>D34+L34</f>
        <v>1270</v>
      </c>
      <c r="U34" s="15">
        <f>C34+K34</f>
        <v>1058</v>
      </c>
      <c r="V34" s="15">
        <f>E34+M34</f>
        <v>0</v>
      </c>
      <c r="W34" s="15" t="str">
        <f>N34</f>
        <v>?</v>
      </c>
      <c r="X34" s="15">
        <f>F34+O34</f>
        <v>528270</v>
      </c>
      <c r="Y34" s="15">
        <f>SUM(S34:X34)</f>
        <v>5404878</v>
      </c>
      <c r="Z34" s="27">
        <f>Y34/Y44</f>
        <v>0.74932953941742575</v>
      </c>
    </row>
    <row r="35" spans="1:26" ht="12" customHeight="1">
      <c r="A35" s="17" t="s">
        <v>12</v>
      </c>
      <c r="B35" s="210">
        <v>357</v>
      </c>
      <c r="C35" s="209">
        <v>323528</v>
      </c>
      <c r="D35" s="209">
        <v>406484</v>
      </c>
      <c r="E35" s="210">
        <v>0</v>
      </c>
      <c r="F35" s="209">
        <v>23078</v>
      </c>
      <c r="G35" s="209">
        <v>753447</v>
      </c>
      <c r="H35" s="72">
        <f>G35/G44</f>
        <v>0.18198631443940166</v>
      </c>
      <c r="J35" s="210">
        <v>0</v>
      </c>
      <c r="K35" s="209">
        <v>65182</v>
      </c>
      <c r="L35" s="209">
        <v>42066</v>
      </c>
      <c r="M35" s="209">
        <v>4553</v>
      </c>
      <c r="N35" s="15">
        <v>0</v>
      </c>
      <c r="O35" s="209">
        <v>36064</v>
      </c>
      <c r="P35" s="209">
        <v>147865</v>
      </c>
      <c r="Q35" s="27">
        <f>P35/P44</f>
        <v>4.8120262091328428E-2</v>
      </c>
      <c r="R35" s="12"/>
      <c r="S35" s="15">
        <f t="shared" ref="S35:S42" si="18">B35+J35</f>
        <v>357</v>
      </c>
      <c r="T35" s="15">
        <f>D35+L35</f>
        <v>448550</v>
      </c>
      <c r="U35" s="15">
        <f>C35+K35</f>
        <v>388710</v>
      </c>
      <c r="V35" s="15">
        <f t="shared" ref="V35:V42" si="19">E35+M35</f>
        <v>4553</v>
      </c>
      <c r="W35" s="15">
        <f t="shared" ref="W35:W39" si="20">N35</f>
        <v>0</v>
      </c>
      <c r="X35" s="15">
        <f t="shared" ref="X35:X44" si="21">F35+O35</f>
        <v>59142</v>
      </c>
      <c r="Y35" s="15">
        <f>SUM(S35:X35)</f>
        <v>901312</v>
      </c>
      <c r="Z35" s="27">
        <f>Y35/Y44</f>
        <v>0.12495743767600284</v>
      </c>
    </row>
    <row r="36" spans="1:26" ht="12" customHeight="1">
      <c r="A36" s="17" t="s">
        <v>13</v>
      </c>
      <c r="B36" s="210">
        <v>541</v>
      </c>
      <c r="C36" s="209">
        <v>387300</v>
      </c>
      <c r="D36" s="210">
        <v>41</v>
      </c>
      <c r="E36" s="210">
        <v>0</v>
      </c>
      <c r="F36" s="209">
        <v>17040</v>
      </c>
      <c r="G36" s="209">
        <v>404922</v>
      </c>
      <c r="H36" s="72">
        <f>G36/G44</f>
        <v>9.7804175231212542E-2</v>
      </c>
      <c r="J36" s="210">
        <v>0</v>
      </c>
      <c r="K36" s="209">
        <v>199173</v>
      </c>
      <c r="L36" s="210">
        <v>0</v>
      </c>
      <c r="M36" s="209">
        <v>21135</v>
      </c>
      <c r="N36" s="15">
        <v>0</v>
      </c>
      <c r="O36" s="209">
        <v>81299</v>
      </c>
      <c r="P36" s="209">
        <v>301607</v>
      </c>
      <c r="Q36" s="27">
        <f>P36/P44</f>
        <v>9.8153098357145321E-2</v>
      </c>
      <c r="R36" s="12"/>
      <c r="S36" s="15">
        <f t="shared" si="18"/>
        <v>541</v>
      </c>
      <c r="T36" s="15">
        <f>D36+L36</f>
        <v>41</v>
      </c>
      <c r="U36" s="15">
        <f>C36+K36</f>
        <v>586473</v>
      </c>
      <c r="V36" s="15">
        <f t="shared" si="19"/>
        <v>21135</v>
      </c>
      <c r="W36" s="15">
        <f t="shared" si="20"/>
        <v>0</v>
      </c>
      <c r="X36" s="15">
        <f t="shared" si="21"/>
        <v>98339</v>
      </c>
      <c r="Y36" s="15">
        <f t="shared" ref="Y36:Y42" si="22">SUM(S36:X36)</f>
        <v>706529</v>
      </c>
      <c r="Z36" s="27">
        <f>Y36/Y44</f>
        <v>9.7952821535482279E-2</v>
      </c>
    </row>
    <row r="37" spans="1:26" ht="12" customHeight="1">
      <c r="A37" s="17" t="s">
        <v>14</v>
      </c>
      <c r="B37" s="210">
        <v>0</v>
      </c>
      <c r="C37" s="210">
        <v>444</v>
      </c>
      <c r="D37" s="209">
        <v>4135</v>
      </c>
      <c r="E37" s="210">
        <v>0</v>
      </c>
      <c r="F37" s="210">
        <v>0</v>
      </c>
      <c r="G37" s="209">
        <v>4579</v>
      </c>
      <c r="H37" s="72">
        <f>G37/G44</f>
        <v>1.106003917751375E-3</v>
      </c>
      <c r="J37" s="210">
        <v>0</v>
      </c>
      <c r="K37" s="210">
        <v>0</v>
      </c>
      <c r="L37" s="210">
        <v>0</v>
      </c>
      <c r="M37" s="210">
        <v>0</v>
      </c>
      <c r="N37" s="15">
        <v>0</v>
      </c>
      <c r="O37" s="210">
        <v>0</v>
      </c>
      <c r="P37" s="210">
        <v>0</v>
      </c>
      <c r="Q37" s="27">
        <f>P37/P44</f>
        <v>0</v>
      </c>
      <c r="R37" s="12"/>
      <c r="S37" s="15">
        <f t="shared" si="18"/>
        <v>0</v>
      </c>
      <c r="T37" s="15">
        <f>D37+L37</f>
        <v>4135</v>
      </c>
      <c r="U37" s="15">
        <f>C37+K37</f>
        <v>444</v>
      </c>
      <c r="V37" s="15">
        <f t="shared" si="19"/>
        <v>0</v>
      </c>
      <c r="W37" s="15">
        <f t="shared" si="20"/>
        <v>0</v>
      </c>
      <c r="X37" s="15"/>
      <c r="Y37" s="15">
        <f t="shared" si="22"/>
        <v>4579</v>
      </c>
      <c r="Z37" s="27">
        <f>Y37/Y44</f>
        <v>6.3483023316944292E-4</v>
      </c>
    </row>
    <row r="38" spans="1:26" ht="12" customHeight="1">
      <c r="A38" s="17"/>
      <c r="B38" s="207"/>
      <c r="C38" s="206"/>
      <c r="D38" s="206"/>
      <c r="E38" s="207"/>
      <c r="F38" s="55"/>
      <c r="G38" s="206"/>
      <c r="H38" s="72"/>
      <c r="J38" s="207"/>
      <c r="K38" s="206"/>
      <c r="L38" s="206"/>
      <c r="M38" s="207"/>
      <c r="N38" s="8"/>
      <c r="O38" s="8"/>
      <c r="P38" s="206"/>
      <c r="Q38" s="27"/>
      <c r="R38" s="12"/>
      <c r="S38" s="15"/>
      <c r="T38" s="15"/>
      <c r="U38" s="15"/>
      <c r="V38" s="15"/>
      <c r="W38" s="15"/>
      <c r="X38" s="15"/>
      <c r="Y38" s="15"/>
      <c r="Z38" s="27"/>
    </row>
    <row r="39" spans="1:26" ht="12" customHeight="1">
      <c r="A39" s="17" t="s">
        <v>16</v>
      </c>
      <c r="B39" s="210">
        <v>0</v>
      </c>
      <c r="C39" s="209">
        <v>5650</v>
      </c>
      <c r="D39" s="210">
        <v>0</v>
      </c>
      <c r="E39" s="210">
        <v>0</v>
      </c>
      <c r="F39" s="209">
        <v>1064</v>
      </c>
      <c r="G39" s="209">
        <v>6714</v>
      </c>
      <c r="H39" s="72">
        <f>G39/G44</f>
        <v>1.6216882078582072E-3</v>
      </c>
      <c r="J39" s="210">
        <v>0</v>
      </c>
      <c r="K39" s="210">
        <v>561</v>
      </c>
      <c r="L39" s="210">
        <v>0</v>
      </c>
      <c r="M39" s="210">
        <v>507</v>
      </c>
      <c r="N39" s="15">
        <v>0</v>
      </c>
      <c r="O39" s="209">
        <v>2441</v>
      </c>
      <c r="P39" s="209">
        <v>3509</v>
      </c>
      <c r="Q39" s="27">
        <f>P39/P44</f>
        <v>1.1419470441177523E-3</v>
      </c>
      <c r="R39" s="12"/>
      <c r="S39" s="15">
        <f t="shared" si="18"/>
        <v>0</v>
      </c>
      <c r="T39" s="15">
        <f>D39+L39</f>
        <v>0</v>
      </c>
      <c r="U39" s="15">
        <f>C39+K39</f>
        <v>6211</v>
      </c>
      <c r="V39" s="15">
        <f t="shared" si="19"/>
        <v>507</v>
      </c>
      <c r="W39" s="15">
        <f t="shared" si="20"/>
        <v>0</v>
      </c>
      <c r="X39" s="15">
        <f t="shared" si="21"/>
        <v>3505</v>
      </c>
      <c r="Y39" s="15">
        <f t="shared" si="22"/>
        <v>10223</v>
      </c>
      <c r="Z39" s="27">
        <f>Y39/Y44</f>
        <v>1.417311525156413E-3</v>
      </c>
    </row>
    <row r="40" spans="1:26" ht="12" customHeight="1">
      <c r="A40" s="17"/>
      <c r="B40" s="207"/>
      <c r="C40" s="207"/>
      <c r="D40" s="207"/>
      <c r="E40" s="207"/>
      <c r="F40" s="55"/>
      <c r="G40" s="207"/>
      <c r="H40" s="72"/>
      <c r="J40" s="207"/>
      <c r="K40" s="207"/>
      <c r="L40" s="207"/>
      <c r="M40" s="207"/>
      <c r="N40" s="8"/>
      <c r="O40" s="8"/>
      <c r="P40" s="207"/>
      <c r="Q40" s="27"/>
      <c r="R40" s="12"/>
      <c r="S40" s="15"/>
      <c r="T40" s="15"/>
      <c r="U40" s="15"/>
      <c r="V40" s="15"/>
      <c r="W40" s="15"/>
      <c r="X40" s="15"/>
      <c r="Y40" s="15"/>
      <c r="Z40" s="27"/>
    </row>
    <row r="41" spans="1:26" ht="12" customHeight="1">
      <c r="A41" s="17"/>
      <c r="B41" s="207"/>
      <c r="C41" s="207"/>
      <c r="D41" s="207"/>
      <c r="E41" s="207"/>
      <c r="F41" s="55"/>
      <c r="G41" s="207"/>
      <c r="H41" s="72"/>
      <c r="J41" s="207"/>
      <c r="K41" s="207"/>
      <c r="L41" s="207"/>
      <c r="M41" s="207"/>
      <c r="N41" s="8"/>
      <c r="O41" s="8"/>
      <c r="P41" s="207"/>
      <c r="Q41" s="27"/>
      <c r="R41" s="12"/>
      <c r="S41" s="15"/>
      <c r="T41" s="15"/>
      <c r="U41" s="15"/>
      <c r="V41" s="15"/>
      <c r="W41" s="15"/>
      <c r="X41" s="15"/>
      <c r="Y41" s="15"/>
      <c r="Z41" s="27"/>
    </row>
    <row r="42" spans="1:26" ht="12" customHeight="1">
      <c r="A42" s="17" t="s">
        <v>175</v>
      </c>
      <c r="B42" s="209">
        <v>9116</v>
      </c>
      <c r="C42" s="209">
        <v>5297</v>
      </c>
      <c r="D42" s="209">
        <v>7051</v>
      </c>
      <c r="E42" s="210">
        <v>0</v>
      </c>
      <c r="F42" s="210">
        <v>777</v>
      </c>
      <c r="G42" s="209">
        <v>22241</v>
      </c>
      <c r="H42" s="72">
        <f>G42/G44</f>
        <v>5.3720535345508471E-3</v>
      </c>
      <c r="J42" s="209">
        <v>1205</v>
      </c>
      <c r="K42" s="209">
        <v>18887</v>
      </c>
      <c r="L42" s="209">
        <v>70554</v>
      </c>
      <c r="M42" s="210">
        <v>0</v>
      </c>
      <c r="N42" s="15">
        <v>0</v>
      </c>
      <c r="O42" s="209">
        <v>72544</v>
      </c>
      <c r="P42" s="209">
        <v>163190</v>
      </c>
      <c r="Q42" s="27">
        <f>P42/P44</f>
        <v>5.3107534377194641E-2</v>
      </c>
      <c r="R42" s="12"/>
      <c r="S42" s="15">
        <f t="shared" si="18"/>
        <v>10321</v>
      </c>
      <c r="T42" s="15">
        <f>D42+L42</f>
        <v>77605</v>
      </c>
      <c r="U42" s="15">
        <f>C42+K42</f>
        <v>24184</v>
      </c>
      <c r="V42" s="15">
        <f t="shared" si="19"/>
        <v>0</v>
      </c>
      <c r="W42" s="15" t="s">
        <v>64</v>
      </c>
      <c r="X42" s="15">
        <f t="shared" si="21"/>
        <v>73321</v>
      </c>
      <c r="Y42" s="15">
        <f t="shared" si="22"/>
        <v>185431</v>
      </c>
      <c r="Z42" s="27">
        <f>Y42/Y44</f>
        <v>2.5708059612763262E-2</v>
      </c>
    </row>
    <row r="43" spans="1:26" ht="12" customHeight="1">
      <c r="A43" s="17"/>
      <c r="B43" s="224"/>
      <c r="C43" s="224"/>
      <c r="D43" s="224"/>
      <c r="E43" s="224"/>
      <c r="F43" s="55"/>
      <c r="G43" s="224"/>
      <c r="H43" s="8"/>
      <c r="I43" s="12"/>
      <c r="J43" s="224"/>
      <c r="K43" s="224"/>
      <c r="L43" s="224"/>
      <c r="M43" s="224"/>
      <c r="O43" s="8"/>
      <c r="P43" s="224"/>
      <c r="Q43" s="15"/>
      <c r="R43" s="12"/>
      <c r="S43" s="15"/>
      <c r="T43" s="15"/>
      <c r="U43" s="15"/>
      <c r="V43" s="15"/>
      <c r="W43" s="15"/>
      <c r="X43" s="15"/>
      <c r="Y43" s="15"/>
      <c r="Z43" s="15"/>
    </row>
    <row r="44" spans="1:26" ht="12" customHeight="1">
      <c r="A44" s="13" t="s">
        <v>8</v>
      </c>
      <c r="B44" s="228">
        <v>2862199</v>
      </c>
      <c r="C44" s="228">
        <v>722772</v>
      </c>
      <c r="D44" s="228">
        <v>418363</v>
      </c>
      <c r="E44" s="229">
        <v>0</v>
      </c>
      <c r="F44" s="228">
        <v>136796</v>
      </c>
      <c r="G44" s="228">
        <v>4140130</v>
      </c>
      <c r="H44" s="220">
        <f>G44/G44</f>
        <v>1</v>
      </c>
      <c r="J44" s="228">
        <v>2023300</v>
      </c>
      <c r="K44" s="228">
        <v>284308</v>
      </c>
      <c r="L44" s="228">
        <v>113238</v>
      </c>
      <c r="M44" s="228">
        <v>26195</v>
      </c>
      <c r="N44" s="39" t="s">
        <v>64</v>
      </c>
      <c r="O44" s="228">
        <v>625781</v>
      </c>
      <c r="P44" s="228">
        <v>3072822</v>
      </c>
      <c r="Q44" s="39">
        <f>P44/P44</f>
        <v>1</v>
      </c>
      <c r="R44" s="14"/>
      <c r="S44" s="14">
        <f>B44+J44</f>
        <v>4885499</v>
      </c>
      <c r="T44" s="14">
        <f>D44+L44</f>
        <v>531601</v>
      </c>
      <c r="U44" s="14">
        <f>C44+K44</f>
        <v>1007080</v>
      </c>
      <c r="V44" s="14">
        <f t="shared" ref="V44" si="23">E44+M44</f>
        <v>26195</v>
      </c>
      <c r="W44" s="14" t="str">
        <f>N44</f>
        <v>?</v>
      </c>
      <c r="X44" s="14">
        <f t="shared" si="21"/>
        <v>762577</v>
      </c>
      <c r="Y44" s="14">
        <f t="shared" ref="Y44" si="24">SUM(S44:X44)</f>
        <v>7212952</v>
      </c>
      <c r="Z44" s="39">
        <f>Y44/Y44</f>
        <v>1</v>
      </c>
    </row>
    <row r="45" spans="1:26" ht="12" customHeight="1">
      <c r="A45" s="13" t="s">
        <v>33</v>
      </c>
      <c r="B45" s="39">
        <f>B44/G44</f>
        <v>0.69133070700678478</v>
      </c>
      <c r="C45" s="39">
        <f>C44/G44</f>
        <v>0.17457712680519694</v>
      </c>
      <c r="D45" s="39">
        <f>D44/G44</f>
        <v>0.10105069164494834</v>
      </c>
      <c r="E45" s="39">
        <f>E44/G44</f>
        <v>0</v>
      </c>
      <c r="F45" s="39">
        <f>F44/G44</f>
        <v>3.3041474543069903E-2</v>
      </c>
      <c r="G45" s="39">
        <f>G44/G44</f>
        <v>1</v>
      </c>
      <c r="H45" s="39"/>
      <c r="I45" s="39"/>
      <c r="J45" s="39">
        <f>J44/P44</f>
        <v>0.65845011523609243</v>
      </c>
      <c r="K45" s="39">
        <f>K44/P44</f>
        <v>9.2523419840133916E-2</v>
      </c>
      <c r="L45" s="39">
        <f>L44/P44</f>
        <v>3.6851467478428622E-2</v>
      </c>
      <c r="M45" s="39">
        <f>M44/P44</f>
        <v>8.5247371959716513E-3</v>
      </c>
      <c r="N45" s="39" t="s">
        <v>64</v>
      </c>
      <c r="O45" s="39">
        <f>O44/P44</f>
        <v>0.20365026024937338</v>
      </c>
      <c r="P45" s="39">
        <f>P44/P44</f>
        <v>1</v>
      </c>
      <c r="Q45" s="39"/>
      <c r="R45" s="39"/>
      <c r="S45" s="39">
        <f>S44/Y44</f>
        <v>0.67732309878119246</v>
      </c>
      <c r="T45" s="39">
        <f>T44/Y44</f>
        <v>7.3700892505592711E-2</v>
      </c>
      <c r="U45" s="39">
        <f>U44/Y44</f>
        <v>0.13962105944972322</v>
      </c>
      <c r="V45" s="39">
        <f>V44/Y44</f>
        <v>3.6316614889437778E-3</v>
      </c>
      <c r="W45" s="39" t="s">
        <v>64</v>
      </c>
      <c r="X45" s="39">
        <f>X44/Y44</f>
        <v>0.10572328777454779</v>
      </c>
      <c r="Y45" s="39">
        <f>Y44/Y44</f>
        <v>1</v>
      </c>
      <c r="Z45" s="39"/>
    </row>
    <row r="46" spans="1:26" ht="12" customHeight="1">
      <c r="A46" s="26" t="s">
        <v>89</v>
      </c>
      <c r="B46" s="15">
        <f>SUM(B35:B42)</f>
        <v>10014</v>
      </c>
      <c r="C46" s="15">
        <f>SUM(C35:C42)</f>
        <v>722219</v>
      </c>
      <c r="D46" s="15">
        <f>SUM(D35:D42)</f>
        <v>417711</v>
      </c>
      <c r="E46" s="15">
        <f t="shared" ref="E46:M46" si="25">SUM(E35:E42)</f>
        <v>0</v>
      </c>
      <c r="F46" s="15">
        <f t="shared" ref="F46" si="26">SUM(F35:F42)</f>
        <v>41959</v>
      </c>
      <c r="G46" s="15">
        <f>SUM(G35:G39)+'2000'!G38+SUM('2000'!G40:G42)</f>
        <v>1178408</v>
      </c>
      <c r="H46" s="15"/>
      <c r="I46" s="15"/>
      <c r="J46" s="15">
        <f t="shared" si="25"/>
        <v>1205</v>
      </c>
      <c r="K46" s="15">
        <f>SUM(K35:K42)</f>
        <v>283803</v>
      </c>
      <c r="L46" s="15">
        <f>SUM(L35:L42)</f>
        <v>112620</v>
      </c>
      <c r="M46" s="15">
        <f t="shared" si="25"/>
        <v>26195</v>
      </c>
      <c r="N46" s="15">
        <f>SUM(N35:N42)</f>
        <v>0</v>
      </c>
      <c r="O46" s="15">
        <f t="shared" ref="O46" si="27">SUM(O35:O42)</f>
        <v>192348</v>
      </c>
      <c r="P46" s="15">
        <f>SUM(P35:P39)+'2000'!P38+SUM('2000'!P40:P42)</f>
        <v>476469</v>
      </c>
      <c r="Q46" s="15"/>
      <c r="R46" s="15"/>
      <c r="S46" s="15">
        <f t="shared" ref="S46:V46" si="28">SUM(S35:S42)</f>
        <v>11219</v>
      </c>
      <c r="T46" s="15">
        <f t="shared" si="28"/>
        <v>530331</v>
      </c>
      <c r="U46" s="15">
        <f t="shared" si="28"/>
        <v>1006022</v>
      </c>
      <c r="V46" s="15">
        <f t="shared" si="28"/>
        <v>26195</v>
      </c>
      <c r="W46" s="15">
        <f>SUM(W35:W42)</f>
        <v>0</v>
      </c>
      <c r="X46" s="15">
        <f t="shared" ref="X46" si="29">SUM(X35:X42)</f>
        <v>234307</v>
      </c>
      <c r="Y46" s="15">
        <f>SUM(Y35:Y39)+'2000'!Y38+SUM('2000'!Y40:Y42)</f>
        <v>1654877</v>
      </c>
      <c r="Z46" s="15"/>
    </row>
    <row r="47" spans="1:26" ht="12" customHeight="1">
      <c r="A47" s="26" t="s">
        <v>34</v>
      </c>
      <c r="B47" s="27">
        <f>B46/B44</f>
        <v>3.4987085104844213E-3</v>
      </c>
      <c r="C47" s="27">
        <f>C46/C44</f>
        <v>0.99923489011749211</v>
      </c>
      <c r="D47" s="27">
        <f>D46/D44</f>
        <v>0.99844154478287994</v>
      </c>
      <c r="E47" s="232" t="s">
        <v>47</v>
      </c>
      <c r="F47" s="27">
        <f t="shared" ref="F47" si="30">F46/F44</f>
        <v>0.30672680487733561</v>
      </c>
      <c r="G47" s="27">
        <f>G46/G44</f>
        <v>0.28463067584834295</v>
      </c>
      <c r="H47" s="27"/>
      <c r="I47" s="27"/>
      <c r="J47" s="27">
        <f>J46/J44</f>
        <v>5.9556170612365942E-4</v>
      </c>
      <c r="K47" s="27">
        <f>K46/K44</f>
        <v>0.99822375733359592</v>
      </c>
      <c r="L47" s="27">
        <f>L46/L44</f>
        <v>0.99454246807608748</v>
      </c>
      <c r="M47" s="27">
        <f>M46/M44</f>
        <v>1</v>
      </c>
      <c r="N47" s="27">
        <v>0</v>
      </c>
      <c r="O47" s="27">
        <f>O46/O44</f>
        <v>0.30737270706525127</v>
      </c>
      <c r="P47" s="27">
        <f>P46/P44</f>
        <v>0.15505909551545777</v>
      </c>
      <c r="Q47" s="27"/>
      <c r="R47" s="27"/>
      <c r="S47" s="27">
        <f t="shared" ref="S47:Y47" si="31">S46/S44</f>
        <v>2.2963877384889445E-3</v>
      </c>
      <c r="T47" s="27">
        <f t="shared" si="31"/>
        <v>0.99761099019753541</v>
      </c>
      <c r="U47" s="27">
        <f t="shared" si="31"/>
        <v>0.99894943797910796</v>
      </c>
      <c r="V47" s="27">
        <f t="shared" si="31"/>
        <v>1</v>
      </c>
      <c r="W47" s="27">
        <v>0</v>
      </c>
      <c r="X47" s="27">
        <f t="shared" ref="X47" si="32">X46/X44</f>
        <v>0.30725684094852063</v>
      </c>
      <c r="Y47" s="27">
        <f t="shared" si="31"/>
        <v>0.22943130635002146</v>
      </c>
      <c r="Z47" s="27"/>
    </row>
    <row r="48" spans="1:26" ht="12" customHeight="1">
      <c r="A48" s="42" t="s">
        <v>35</v>
      </c>
      <c r="B48" s="43">
        <f>B46/G46</f>
        <v>8.4979056489772643E-3</v>
      </c>
      <c r="C48" s="43">
        <f>C46/G46</f>
        <v>0.61287686437973943</v>
      </c>
      <c r="D48" s="43">
        <f>D46/G46</f>
        <v>0.35447060780306988</v>
      </c>
      <c r="E48" s="43">
        <f>E46/G46</f>
        <v>0</v>
      </c>
      <c r="F48" s="43">
        <f>F46/G46</f>
        <v>3.5606513194072001E-2</v>
      </c>
      <c r="G48" s="43">
        <f>G46/G46</f>
        <v>1</v>
      </c>
      <c r="H48" s="43"/>
      <c r="I48" s="43"/>
      <c r="J48" s="43">
        <f>J46/P46</f>
        <v>2.529020775748265E-3</v>
      </c>
      <c r="K48" s="43">
        <f>K46/P46</f>
        <v>0.59563791138563049</v>
      </c>
      <c r="L48" s="43">
        <f>L46/P46</f>
        <v>0.23636375084213243</v>
      </c>
      <c r="M48" s="43">
        <f>M46/P46</f>
        <v>5.4977343751639665E-2</v>
      </c>
      <c r="N48" s="43">
        <v>0</v>
      </c>
      <c r="O48" s="43">
        <f>O46/P46</f>
        <v>0.4036946789822633</v>
      </c>
      <c r="P48" s="43">
        <f>P46/P46</f>
        <v>1</v>
      </c>
      <c r="Q48" s="43"/>
      <c r="R48" s="43"/>
      <c r="S48" s="43">
        <f>S46/Y46</f>
        <v>6.7793558071083228E-3</v>
      </c>
      <c r="T48" s="43">
        <f>T46/Y46</f>
        <v>0.32046550891697689</v>
      </c>
      <c r="U48" s="43">
        <f>U46/Y46</f>
        <v>0.60791345822076204</v>
      </c>
      <c r="V48" s="43">
        <f>V46/Y46</f>
        <v>1.5828970974882121E-2</v>
      </c>
      <c r="W48" s="43">
        <v>0</v>
      </c>
      <c r="X48" s="43">
        <f>X46/Y46</f>
        <v>0.14158574927320883</v>
      </c>
      <c r="Y48" s="43">
        <f>Y46/Y46</f>
        <v>1</v>
      </c>
      <c r="Z48" s="43"/>
    </row>
    <row r="49" spans="1:25" ht="12" customHeight="1">
      <c r="A49" s="8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9"/>
      <c r="M49" s="128"/>
      <c r="N49" s="295" t="s">
        <v>20</v>
      </c>
      <c r="O49" s="296"/>
      <c r="P49" s="296"/>
      <c r="Q49" s="129"/>
      <c r="R49" s="15"/>
      <c r="S49" s="40"/>
    </row>
    <row r="50" spans="1:25" ht="12" customHeight="1">
      <c r="A50" s="28" t="s">
        <v>29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9"/>
      <c r="M50" s="129"/>
      <c r="N50" s="24"/>
      <c r="O50" s="129"/>
      <c r="P50" s="129"/>
      <c r="Q50" s="129"/>
      <c r="R50" s="15"/>
      <c r="S50" s="40"/>
    </row>
    <row r="51" spans="1:25" ht="12" customHeight="1">
      <c r="A51" s="8"/>
      <c r="B51" s="15"/>
      <c r="C51" s="15"/>
      <c r="D51" s="15"/>
      <c r="E51" s="15"/>
      <c r="F51" s="15"/>
      <c r="G51" s="15"/>
      <c r="H51" s="6"/>
      <c r="I51" s="6"/>
      <c r="J51" s="15"/>
      <c r="K51" s="15"/>
      <c r="L51" s="19"/>
      <c r="M51" s="129"/>
      <c r="N51" s="24"/>
      <c r="O51" s="129"/>
      <c r="P51" s="129"/>
      <c r="Q51" s="129"/>
      <c r="R51" s="6"/>
      <c r="S51" s="40"/>
    </row>
    <row r="52" spans="1:25" ht="12" customHeight="1">
      <c r="A52" s="29"/>
      <c r="B52" s="293" t="s">
        <v>139</v>
      </c>
      <c r="C52" s="293"/>
      <c r="D52" s="293"/>
      <c r="E52" s="293"/>
      <c r="F52" s="293"/>
      <c r="G52" s="293"/>
      <c r="H52" s="127"/>
      <c r="I52" s="8"/>
      <c r="J52" s="293" t="s">
        <v>140</v>
      </c>
      <c r="K52" s="293"/>
      <c r="L52" s="293"/>
      <c r="M52" s="293"/>
      <c r="N52" s="293"/>
      <c r="O52" s="293"/>
      <c r="P52" s="293"/>
      <c r="Q52" s="63"/>
      <c r="R52" s="8"/>
      <c r="S52" s="293" t="s">
        <v>141</v>
      </c>
      <c r="T52" s="294"/>
      <c r="U52" s="294"/>
      <c r="V52" s="294"/>
      <c r="W52" s="294"/>
      <c r="X52" s="294"/>
      <c r="Y52" s="294"/>
    </row>
    <row r="53" spans="1:25" ht="21" customHeight="1">
      <c r="A53" s="9"/>
      <c r="B53" s="10" t="s">
        <v>4</v>
      </c>
      <c r="C53" s="10" t="s">
        <v>5</v>
      </c>
      <c r="D53" s="10" t="s">
        <v>6</v>
      </c>
      <c r="E53" s="10" t="s">
        <v>177</v>
      </c>
      <c r="F53" s="10" t="s">
        <v>178</v>
      </c>
      <c r="G53" s="10" t="s">
        <v>8</v>
      </c>
      <c r="H53" s="10"/>
      <c r="I53" s="10"/>
      <c r="J53" s="10" t="s">
        <v>4</v>
      </c>
      <c r="K53" s="10" t="s">
        <v>5</v>
      </c>
      <c r="L53" s="10" t="s">
        <v>6</v>
      </c>
      <c r="M53" s="10" t="s">
        <v>177</v>
      </c>
      <c r="N53" s="10" t="s">
        <v>9</v>
      </c>
      <c r="O53" s="10" t="s">
        <v>178</v>
      </c>
      <c r="P53" s="11" t="s">
        <v>8</v>
      </c>
      <c r="Q53" s="64"/>
      <c r="R53" s="10"/>
      <c r="S53" s="10" t="s">
        <v>4</v>
      </c>
      <c r="T53" s="10" t="s">
        <v>5</v>
      </c>
      <c r="U53" s="10" t="s">
        <v>6</v>
      </c>
      <c r="V53" s="10" t="s">
        <v>177</v>
      </c>
      <c r="W53" s="10" t="s">
        <v>9</v>
      </c>
      <c r="X53" s="10" t="s">
        <v>178</v>
      </c>
      <c r="Y53" s="11" t="s">
        <v>8</v>
      </c>
    </row>
    <row r="54" spans="1:25" ht="12" customHeight="1">
      <c r="A54" s="8"/>
      <c r="B54" s="14"/>
      <c r="C54" s="14"/>
      <c r="D54" s="14"/>
      <c r="E54" s="14"/>
      <c r="F54" s="66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5"/>
      <c r="T54" s="15"/>
      <c r="U54" s="15"/>
      <c r="V54" s="15"/>
      <c r="W54" s="15"/>
      <c r="X54" s="15"/>
      <c r="Y54" s="15"/>
    </row>
    <row r="55" spans="1:25" s="222" customFormat="1" ht="12" customHeight="1">
      <c r="A55" s="16" t="s">
        <v>197</v>
      </c>
      <c r="B55" s="15">
        <f t="shared" ref="B55:F55" si="33">B34/B9</f>
        <v>247.92985048678722</v>
      </c>
      <c r="C55" s="15">
        <f t="shared" si="33"/>
        <v>276.5</v>
      </c>
      <c r="D55" s="15">
        <f t="shared" si="33"/>
        <v>217.33333333333334</v>
      </c>
      <c r="E55" s="15"/>
      <c r="F55" s="15">
        <f t="shared" si="33"/>
        <v>294.5248447204969</v>
      </c>
      <c r="G55" s="15">
        <f>G34/G9</f>
        <v>249.19508072014199</v>
      </c>
      <c r="H55" s="15"/>
      <c r="I55" s="15"/>
      <c r="J55" s="15">
        <f t="shared" ref="J55:L55" si="34">J34/J9</f>
        <v>849.97688104245481</v>
      </c>
      <c r="K55" s="15">
        <f t="shared" si="34"/>
        <v>505</v>
      </c>
      <c r="L55" s="15">
        <f t="shared" si="34"/>
        <v>618</v>
      </c>
      <c r="M55" s="15" t="e">
        <f t="shared" ref="M55:O55" si="35">M34/M9</f>
        <v>#DIV/0!</v>
      </c>
      <c r="N55" s="15" t="s">
        <v>64</v>
      </c>
      <c r="O55" s="15">
        <f t="shared" si="35"/>
        <v>967.484375</v>
      </c>
      <c r="P55" s="15">
        <f t="shared" ref="P55" si="36">P34/P9</f>
        <v>863.80133614627289</v>
      </c>
      <c r="Q55" s="15"/>
      <c r="R55" s="15"/>
      <c r="S55" s="15">
        <f t="shared" ref="S55:U56" si="37">S34/S9</f>
        <v>351.09702513865881</v>
      </c>
      <c r="T55" s="15">
        <f t="shared" si="37"/>
        <v>317.5</v>
      </c>
      <c r="U55" s="15">
        <f t="shared" si="37"/>
        <v>352.66666666666669</v>
      </c>
      <c r="V55" s="15"/>
      <c r="W55" s="15" t="s">
        <v>64</v>
      </c>
      <c r="X55" s="15">
        <f t="shared" ref="X55:Y63" si="38">X34/X9</f>
        <v>686.06493506493507</v>
      </c>
      <c r="Y55" s="15">
        <f t="shared" si="38"/>
        <v>368.30514480408857</v>
      </c>
    </row>
    <row r="56" spans="1:25" s="222" customFormat="1" ht="12" customHeight="1">
      <c r="A56" s="17" t="s">
        <v>12</v>
      </c>
      <c r="B56" s="15">
        <f t="shared" ref="B56:F56" si="39">B35/B10</f>
        <v>357</v>
      </c>
      <c r="C56" s="15">
        <f t="shared" si="39"/>
        <v>175.92604676454596</v>
      </c>
      <c r="D56" s="15">
        <f t="shared" si="39"/>
        <v>156.27989234909651</v>
      </c>
      <c r="E56" s="15"/>
      <c r="F56" s="15">
        <f t="shared" si="39"/>
        <v>190.72727272727272</v>
      </c>
      <c r="G56" s="15">
        <f>G35/G10</f>
        <v>165.15716790881191</v>
      </c>
      <c r="H56" s="15"/>
      <c r="I56" s="15"/>
      <c r="J56" s="15"/>
      <c r="K56" s="15">
        <f t="shared" ref="K56:L56" si="40">K35/K10</f>
        <v>794.90243902439022</v>
      </c>
      <c r="L56" s="15">
        <f t="shared" si="40"/>
        <v>627.85074626865674</v>
      </c>
      <c r="M56" s="15">
        <f>M35/M10</f>
        <v>569.125</v>
      </c>
      <c r="N56" s="15"/>
      <c r="O56" s="15">
        <f>O35/O10</f>
        <v>879.60975609756099</v>
      </c>
      <c r="P56" s="15">
        <f>P35/P10</f>
        <v>746.79292929292933</v>
      </c>
      <c r="Q56" s="15"/>
      <c r="R56" s="15"/>
      <c r="S56" s="15">
        <f t="shared" si="37"/>
        <v>357</v>
      </c>
      <c r="T56" s="15">
        <f t="shared" si="37"/>
        <v>168.12218890554723</v>
      </c>
      <c r="U56" s="15">
        <f t="shared" si="37"/>
        <v>202.34773555439875</v>
      </c>
      <c r="V56" s="15">
        <f t="shared" ref="V56" si="41">V35/V10</f>
        <v>569.125</v>
      </c>
      <c r="W56" s="15"/>
      <c r="X56" s="15">
        <f t="shared" si="38"/>
        <v>365.07407407407408</v>
      </c>
      <c r="Y56" s="15">
        <f t="shared" si="38"/>
        <v>189.35126050420169</v>
      </c>
    </row>
    <row r="57" spans="1:25" s="222" customFormat="1" ht="12" customHeight="1">
      <c r="A57" s="17" t="s">
        <v>13</v>
      </c>
      <c r="B57" s="15">
        <f t="shared" ref="B57:F57" si="42">B36/B11</f>
        <v>541</v>
      </c>
      <c r="C57" s="15">
        <f t="shared" si="42"/>
        <v>227.15542521994135</v>
      </c>
      <c r="D57" s="15">
        <f t="shared" si="42"/>
        <v>41</v>
      </c>
      <c r="E57" s="15"/>
      <c r="F57" s="15">
        <f t="shared" si="42"/>
        <v>284</v>
      </c>
      <c r="G57" s="15">
        <f t="shared" ref="G57:G63" si="43">G36/G11</f>
        <v>229.15789473684211</v>
      </c>
      <c r="H57" s="15"/>
      <c r="I57" s="15"/>
      <c r="J57" s="15"/>
      <c r="K57" s="15">
        <f t="shared" ref="K57" si="44">K36/K11</f>
        <v>826.44398340248961</v>
      </c>
      <c r="L57" s="15"/>
      <c r="M57" s="15">
        <f>M36/M11</f>
        <v>728.79310344827582</v>
      </c>
      <c r="N57" s="15"/>
      <c r="O57" s="15">
        <f>O36/O11</f>
        <v>864.88297872340422</v>
      </c>
      <c r="P57" s="15">
        <f>P36/P11</f>
        <v>828.59065934065939</v>
      </c>
      <c r="Q57" s="15"/>
      <c r="R57" s="15"/>
      <c r="S57" s="15">
        <f t="shared" ref="S57:U57" si="45">S36/S11</f>
        <v>541</v>
      </c>
      <c r="T57" s="15">
        <f t="shared" si="45"/>
        <v>41</v>
      </c>
      <c r="U57" s="15">
        <f t="shared" si="45"/>
        <v>301.37358684480989</v>
      </c>
      <c r="V57" s="15">
        <f t="shared" ref="V57" si="46">V36/V11</f>
        <v>728.79310344827582</v>
      </c>
      <c r="W57" s="15"/>
      <c r="X57" s="15">
        <f t="shared" si="38"/>
        <v>638.56493506493507</v>
      </c>
      <c r="Y57" s="15">
        <f t="shared" si="38"/>
        <v>331.5480994838104</v>
      </c>
    </row>
    <row r="58" spans="1:25" s="222" customFormat="1" ht="12" customHeight="1">
      <c r="A58" s="17" t="s">
        <v>14</v>
      </c>
      <c r="B58" s="15"/>
      <c r="C58" s="15">
        <f t="shared" ref="C58:D58" si="47">C37/C12</f>
        <v>222</v>
      </c>
      <c r="D58" s="15">
        <f t="shared" si="47"/>
        <v>165.4</v>
      </c>
      <c r="E58" s="15"/>
      <c r="F58" s="15"/>
      <c r="G58" s="15">
        <f t="shared" si="43"/>
        <v>169.59259259259258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>
        <f t="shared" si="38"/>
        <v>169.59259259259258</v>
      </c>
    </row>
    <row r="59" spans="1:25" s="222" customFormat="1" ht="12" customHeight="1">
      <c r="A59" s="17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spans="1:25" s="222" customFormat="1" ht="12" customHeight="1">
      <c r="A60" s="17" t="s">
        <v>16</v>
      </c>
      <c r="B60" s="15"/>
      <c r="C60" s="15">
        <f t="shared" ref="C60:F60" si="48">C39/C14</f>
        <v>332.35294117647061</v>
      </c>
      <c r="D60" s="15"/>
      <c r="E60" s="15"/>
      <c r="F60" s="15">
        <f t="shared" si="48"/>
        <v>354.66666666666669</v>
      </c>
      <c r="G60" s="15">
        <f t="shared" si="43"/>
        <v>335.7</v>
      </c>
      <c r="H60" s="15"/>
      <c r="I60" s="15"/>
      <c r="J60" s="15"/>
      <c r="K60" s="15">
        <f t="shared" ref="K60" si="49">K39/K14</f>
        <v>561</v>
      </c>
      <c r="L60" s="15"/>
      <c r="M60" s="15">
        <f>M39/M14</f>
        <v>507</v>
      </c>
      <c r="N60" s="15"/>
      <c r="O60" s="15">
        <f>O39/O14</f>
        <v>1220.5</v>
      </c>
      <c r="P60" s="15">
        <f>P39/P14</f>
        <v>877.25</v>
      </c>
      <c r="Q60" s="15"/>
      <c r="R60" s="15"/>
      <c r="S60" s="15"/>
      <c r="T60" s="15"/>
      <c r="U60" s="15">
        <f t="shared" ref="U60" si="50">U39/U14</f>
        <v>345.05555555555554</v>
      </c>
      <c r="V60" s="15">
        <f t="shared" ref="V60" si="51">V39/V14</f>
        <v>507</v>
      </c>
      <c r="W60" s="15"/>
      <c r="X60" s="15">
        <f t="shared" si="38"/>
        <v>701</v>
      </c>
      <c r="Y60" s="15">
        <f t="shared" si="38"/>
        <v>425.95833333333331</v>
      </c>
    </row>
    <row r="61" spans="1:25" s="222" customFormat="1" ht="12" customHeight="1">
      <c r="A61" s="17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1:25" s="222" customFormat="1" ht="12" customHeight="1">
      <c r="A62" s="17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spans="1:25" s="222" customFormat="1" ht="12" customHeight="1">
      <c r="A63" s="17" t="s">
        <v>175</v>
      </c>
      <c r="B63" s="15">
        <f t="shared" ref="B63:F63" si="52">B42/B17</f>
        <v>294.06451612903226</v>
      </c>
      <c r="C63" s="15">
        <f t="shared" si="52"/>
        <v>196.18518518518519</v>
      </c>
      <c r="D63" s="15">
        <f t="shared" si="52"/>
        <v>163.97674418604652</v>
      </c>
      <c r="E63" s="15"/>
      <c r="F63" s="15">
        <f t="shared" si="52"/>
        <v>194.25</v>
      </c>
      <c r="G63" s="15">
        <f t="shared" si="43"/>
        <v>211.81904761904761</v>
      </c>
      <c r="H63" s="15"/>
      <c r="I63" s="15"/>
      <c r="J63" s="15"/>
      <c r="K63" s="15">
        <f t="shared" ref="K63" si="53">K42/K17</f>
        <v>295.109375</v>
      </c>
      <c r="L63" s="15"/>
      <c r="M63" s="15" t="e">
        <f>M42/M17</f>
        <v>#DIV/0!</v>
      </c>
      <c r="N63" s="15"/>
      <c r="O63" s="15">
        <f>O42/O17</f>
        <v>884.68292682926824</v>
      </c>
      <c r="P63" s="15">
        <f>P42/P17</f>
        <v>948.77906976744191</v>
      </c>
      <c r="Q63" s="15"/>
      <c r="R63" s="15"/>
      <c r="S63" s="15">
        <f t="shared" ref="S63:U63" si="54">S42/S17</f>
        <v>322.53125</v>
      </c>
      <c r="T63" s="15">
        <f t="shared" si="54"/>
        <v>1141.25</v>
      </c>
      <c r="U63" s="15">
        <f t="shared" si="54"/>
        <v>265.75824175824175</v>
      </c>
      <c r="V63" s="15" t="e">
        <f t="shared" ref="V63" si="55">V42/V17</f>
        <v>#DIV/0!</v>
      </c>
      <c r="W63" s="15"/>
      <c r="X63" s="15">
        <f t="shared" si="38"/>
        <v>852.56976744186045</v>
      </c>
      <c r="Y63" s="15">
        <f t="shared" si="38"/>
        <v>669.42599277978343</v>
      </c>
    </row>
    <row r="64" spans="1:25" ht="12" customHeight="1">
      <c r="A64" s="17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spans="1:26" ht="12" customHeight="1">
      <c r="A65" s="13" t="s">
        <v>8</v>
      </c>
      <c r="B65" s="14">
        <f>B44/B19</f>
        <v>248.08867123168935</v>
      </c>
      <c r="C65" s="14">
        <f>D44/C19</f>
        <v>116.47076837416481</v>
      </c>
      <c r="D65" s="14">
        <f>C44/D19</f>
        <v>270.39730639730641</v>
      </c>
      <c r="E65" s="14"/>
      <c r="F65" s="14">
        <f>F44/F19</f>
        <v>268.22745098039218</v>
      </c>
      <c r="G65" s="14">
        <f>G44/G19</f>
        <v>226.08835736129313</v>
      </c>
      <c r="H65" s="14"/>
      <c r="I65" s="14"/>
      <c r="J65" s="14">
        <f>J44/J19</f>
        <v>850.1260504201681</v>
      </c>
      <c r="K65" s="14">
        <f>L44/K19</f>
        <v>291.10025706940871</v>
      </c>
      <c r="L65" s="14">
        <f>K44/L19</f>
        <v>3057.0752688172042</v>
      </c>
      <c r="M65" s="14">
        <f>M44/M19</f>
        <v>689.34210526315792</v>
      </c>
      <c r="N65" s="14" t="s">
        <v>64</v>
      </c>
      <c r="O65" s="14">
        <f>O44/O19</f>
        <v>938.20239880059967</v>
      </c>
      <c r="P65" s="14">
        <f>P44/P19</f>
        <v>857.85092127303187</v>
      </c>
      <c r="Q65" s="14"/>
      <c r="R65" s="14"/>
      <c r="S65" s="14">
        <f t="shared" ref="S65:V65" si="56">S44/S19</f>
        <v>351.04541208593804</v>
      </c>
      <c r="T65" s="14">
        <f t="shared" si="56"/>
        <v>133.53453906053755</v>
      </c>
      <c r="U65" s="14">
        <f t="shared" si="56"/>
        <v>364.09255242227044</v>
      </c>
      <c r="V65" s="14">
        <f t="shared" si="56"/>
        <v>689.34210526315792</v>
      </c>
      <c r="W65" s="14" t="s">
        <v>64</v>
      </c>
      <c r="X65" s="14">
        <f>X44/X19</f>
        <v>647.89889549702639</v>
      </c>
      <c r="Y65" s="14">
        <f>Y44/Y19</f>
        <v>329.44879875765048</v>
      </c>
    </row>
    <row r="66" spans="1:26" ht="12" customHeight="1">
      <c r="A66" s="26" t="s">
        <v>28</v>
      </c>
      <c r="B66" s="14"/>
      <c r="C66" s="14">
        <f>C46/C21</f>
        <v>201.17520891364902</v>
      </c>
      <c r="D66" s="14">
        <f>D46/D21</f>
        <v>156.44606741573034</v>
      </c>
      <c r="E66" s="14"/>
      <c r="F66" s="14">
        <f>F46/F21</f>
        <v>223.18617021276594</v>
      </c>
      <c r="G66" s="14">
        <f>G46/G21</f>
        <v>183.43835616438355</v>
      </c>
      <c r="H66" s="14"/>
      <c r="I66" s="14"/>
      <c r="J66" s="14"/>
      <c r="K66" s="14">
        <f>K46/K21</f>
        <v>731.45103092783506</v>
      </c>
      <c r="L66" s="14">
        <f>L46/L21</f>
        <v>1224.1304347826087</v>
      </c>
      <c r="M66" s="14">
        <f>M46/M21</f>
        <v>689.34210526315792</v>
      </c>
      <c r="N66" s="14"/>
      <c r="O66" s="14">
        <f>O46/O21</f>
        <v>878.30136986301375</v>
      </c>
      <c r="P66" s="14">
        <f>P46/P21</f>
        <v>800.78823529411761</v>
      </c>
      <c r="Q66" s="14"/>
      <c r="R66" s="14"/>
      <c r="S66" s="14"/>
      <c r="T66" s="14">
        <f>T46/T21</f>
        <v>192.0097755249819</v>
      </c>
      <c r="U66" s="14">
        <f>U46/U21</f>
        <v>252.89643036701861</v>
      </c>
      <c r="V66" s="14">
        <f>V46/V21</f>
        <v>689.34210526315792</v>
      </c>
      <c r="W66" s="14"/>
      <c r="X66" s="14">
        <f>X46/X21</f>
        <v>575.69287469287474</v>
      </c>
      <c r="Y66" s="14">
        <f>Y46/Y21</f>
        <v>235.77105000712353</v>
      </c>
    </row>
    <row r="67" spans="1:26" ht="12" customHeight="1">
      <c r="A67" s="6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55"/>
      <c r="R67" s="18"/>
      <c r="S67" s="42"/>
      <c r="T67" s="42"/>
      <c r="U67" s="42"/>
      <c r="V67" s="42"/>
      <c r="W67" s="42"/>
      <c r="X67" s="42"/>
      <c r="Y67" s="42"/>
    </row>
    <row r="69" spans="1:26" ht="12" customHeight="1">
      <c r="A69" s="1" t="s">
        <v>174</v>
      </c>
      <c r="B69" s="4"/>
      <c r="C69" s="4"/>
      <c r="D69" s="22"/>
      <c r="E69" s="22"/>
      <c r="F69" s="22"/>
      <c r="G69" s="22"/>
      <c r="H69" s="22"/>
      <c r="I69" s="22"/>
      <c r="J69" s="22"/>
      <c r="K69" s="22"/>
      <c r="L69" s="135"/>
      <c r="M69" s="135"/>
      <c r="N69" s="135"/>
      <c r="O69" s="135"/>
      <c r="P69" s="135"/>
      <c r="Q69" s="135"/>
      <c r="R69" s="135"/>
      <c r="S69" s="40"/>
      <c r="T69" s="291"/>
      <c r="U69" s="292"/>
    </row>
    <row r="70" spans="1:26" ht="12" customHeight="1">
      <c r="A70" s="204" t="s">
        <v>136</v>
      </c>
      <c r="B70" s="4"/>
      <c r="C70" s="4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40"/>
      <c r="T70" s="291"/>
      <c r="U70" s="292"/>
    </row>
    <row r="71" spans="1:26" ht="12" customHeight="1">
      <c r="A71" s="22" t="s">
        <v>46</v>
      </c>
      <c r="B71" s="4"/>
      <c r="C71" s="4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40"/>
      <c r="T71" s="40"/>
    </row>
    <row r="72" spans="1:26" ht="12" customHeight="1">
      <c r="A72" s="6"/>
      <c r="B72" s="7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40"/>
      <c r="T72" s="41"/>
      <c r="U72" s="27"/>
    </row>
    <row r="73" spans="1:26" ht="12" customHeight="1">
      <c r="A73" s="8"/>
      <c r="B73" s="293" t="s">
        <v>139</v>
      </c>
      <c r="C73" s="293"/>
      <c r="D73" s="293"/>
      <c r="E73" s="293"/>
      <c r="F73" s="293"/>
      <c r="G73" s="293"/>
      <c r="H73" s="127"/>
      <c r="I73" s="8"/>
      <c r="J73" s="293" t="s">
        <v>140</v>
      </c>
      <c r="K73" s="293"/>
      <c r="L73" s="293"/>
      <c r="M73" s="293"/>
      <c r="N73" s="293"/>
      <c r="O73" s="293"/>
      <c r="P73" s="293"/>
      <c r="Q73" s="63"/>
      <c r="R73" s="8"/>
      <c r="S73" s="293" t="s">
        <v>141</v>
      </c>
      <c r="T73" s="294"/>
      <c r="U73" s="294"/>
      <c r="V73" s="294"/>
      <c r="W73" s="294"/>
      <c r="X73" s="294"/>
      <c r="Y73" s="294"/>
      <c r="Z73" s="71"/>
    </row>
    <row r="74" spans="1:26" ht="22.5">
      <c r="A74" s="9"/>
      <c r="B74" s="10" t="s">
        <v>4</v>
      </c>
      <c r="C74" s="10" t="s">
        <v>5</v>
      </c>
      <c r="D74" s="10" t="s">
        <v>6</v>
      </c>
      <c r="E74" s="10" t="s">
        <v>177</v>
      </c>
      <c r="F74" s="10" t="s">
        <v>178</v>
      </c>
      <c r="G74" s="10" t="s">
        <v>8</v>
      </c>
      <c r="H74" s="53" t="s">
        <v>33</v>
      </c>
      <c r="I74" s="10"/>
      <c r="J74" s="10" t="s">
        <v>4</v>
      </c>
      <c r="K74" s="10" t="s">
        <v>5</v>
      </c>
      <c r="L74" s="10" t="s">
        <v>6</v>
      </c>
      <c r="M74" s="10" t="s">
        <v>177</v>
      </c>
      <c r="N74" s="10" t="s">
        <v>9</v>
      </c>
      <c r="O74" s="10" t="s">
        <v>178</v>
      </c>
      <c r="P74" s="11" t="s">
        <v>8</v>
      </c>
      <c r="Q74" s="53" t="s">
        <v>33</v>
      </c>
      <c r="R74" s="10"/>
      <c r="S74" s="10" t="s">
        <v>4</v>
      </c>
      <c r="T74" s="10" t="s">
        <v>5</v>
      </c>
      <c r="U74" s="10" t="s">
        <v>6</v>
      </c>
      <c r="V74" s="10" t="s">
        <v>177</v>
      </c>
      <c r="W74" s="10" t="s">
        <v>9</v>
      </c>
      <c r="X74" s="10" t="s">
        <v>178</v>
      </c>
      <c r="Y74" s="11" t="s">
        <v>8</v>
      </c>
      <c r="Z74" s="53" t="s">
        <v>33</v>
      </c>
    </row>
    <row r="75" spans="1:26" ht="12" customHeight="1">
      <c r="A75" s="8"/>
      <c r="B75" s="8"/>
      <c r="C75" s="8"/>
      <c r="D75" s="8"/>
      <c r="E75" s="8"/>
      <c r="F75" s="55"/>
      <c r="G75" s="8"/>
      <c r="H75" s="8"/>
      <c r="I75" s="8"/>
      <c r="J75" s="8"/>
      <c r="K75" s="8"/>
      <c r="L75" s="8"/>
      <c r="M75" s="8"/>
      <c r="N75" s="8"/>
      <c r="O75" s="8"/>
      <c r="P75" s="8"/>
      <c r="Q75" s="29"/>
      <c r="R75" s="8"/>
      <c r="S75" s="15"/>
      <c r="T75" s="15"/>
      <c r="U75" s="15"/>
      <c r="V75" s="15"/>
      <c r="W75" s="15"/>
      <c r="X75" s="15"/>
      <c r="Y75" s="15"/>
      <c r="Z75" s="15"/>
    </row>
    <row r="76" spans="1:26" ht="12" customHeight="1">
      <c r="A76" s="16" t="s">
        <v>197</v>
      </c>
      <c r="B76" s="209">
        <v>125901.1</v>
      </c>
      <c r="C76" s="209">
        <v>24.2</v>
      </c>
      <c r="D76" s="209">
        <v>28.5</v>
      </c>
      <c r="E76" s="209">
        <v>0</v>
      </c>
      <c r="F76" s="209">
        <v>4154.8</v>
      </c>
      <c r="G76" s="209">
        <v>130108.6</v>
      </c>
      <c r="H76" s="8">
        <f>G76/G86</f>
        <v>0.71727069252566245</v>
      </c>
      <c r="J76" s="209">
        <v>118889</v>
      </c>
      <c r="K76" s="209">
        <v>34.5</v>
      </c>
      <c r="L76" s="209">
        <v>39.1</v>
      </c>
      <c r="M76" s="209">
        <v>0</v>
      </c>
      <c r="N76" s="209" t="s">
        <v>64</v>
      </c>
      <c r="O76" s="209">
        <v>26276.1</v>
      </c>
      <c r="P76" s="209">
        <v>145238.79999999999</v>
      </c>
      <c r="Q76" s="27">
        <f>P76/P86</f>
        <v>0.79866045652257589</v>
      </c>
      <c r="R76" s="12"/>
      <c r="S76" s="15">
        <f>B76+J76</f>
        <v>244790.1</v>
      </c>
      <c r="T76" s="15">
        <f>D76+L76</f>
        <v>67.599999999999994</v>
      </c>
      <c r="U76" s="15">
        <f>C76+K76</f>
        <v>58.7</v>
      </c>
      <c r="V76" s="15">
        <f>E76+M76</f>
        <v>0</v>
      </c>
      <c r="W76" s="15" t="str">
        <f>N76</f>
        <v>?</v>
      </c>
      <c r="X76" s="15">
        <f>F76+O76</f>
        <v>30430.899999999998</v>
      </c>
      <c r="Y76" s="15">
        <f>SUM(S76:X76)</f>
        <v>275347.30000000005</v>
      </c>
      <c r="Z76" s="27">
        <f>Y76/Y86</f>
        <v>0.75801672140444398</v>
      </c>
    </row>
    <row r="77" spans="1:26" ht="12" customHeight="1">
      <c r="A77" s="17" t="s">
        <v>12</v>
      </c>
      <c r="B77" s="209">
        <v>13</v>
      </c>
      <c r="C77" s="209">
        <v>14046</v>
      </c>
      <c r="D77" s="209">
        <v>17621.599999999999</v>
      </c>
      <c r="E77" s="209">
        <v>0</v>
      </c>
      <c r="F77" s="209">
        <v>1005.7</v>
      </c>
      <c r="G77" s="209">
        <v>32686.400000000001</v>
      </c>
      <c r="H77" s="8">
        <f>G77/G86</f>
        <v>0.18019559632622911</v>
      </c>
      <c r="J77" s="209">
        <v>0</v>
      </c>
      <c r="K77" s="209">
        <v>3842.2</v>
      </c>
      <c r="L77" s="209">
        <v>2358.6</v>
      </c>
      <c r="M77" s="209">
        <v>247.6</v>
      </c>
      <c r="N77" s="209">
        <v>0</v>
      </c>
      <c r="O77" s="209">
        <v>2214.6999999999998</v>
      </c>
      <c r="P77" s="209">
        <v>8663.1</v>
      </c>
      <c r="Q77" s="27">
        <f>P77/P86</f>
        <v>4.7637927336914986E-2</v>
      </c>
      <c r="R77" s="12"/>
      <c r="S77" s="15">
        <f t="shared" ref="S77:S84" si="57">B77+J77</f>
        <v>13</v>
      </c>
      <c r="T77" s="15">
        <f>D77+L77</f>
        <v>19980.199999999997</v>
      </c>
      <c r="U77" s="15">
        <f>C77+K77</f>
        <v>17888.2</v>
      </c>
      <c r="V77" s="15">
        <f t="shared" ref="V77:V84" si="58">E77+M77</f>
        <v>247.6</v>
      </c>
      <c r="W77" s="15">
        <f t="shared" ref="W77:W84" si="59">N77</f>
        <v>0</v>
      </c>
      <c r="X77" s="15">
        <f t="shared" ref="X77:X86" si="60">F77+O77</f>
        <v>3220.3999999999996</v>
      </c>
      <c r="Y77" s="15">
        <f>SUM(S77:X77)</f>
        <v>41349.399999999994</v>
      </c>
      <c r="Z77" s="27">
        <f>Y77/Y86</f>
        <v>0.11383273640250297</v>
      </c>
    </row>
    <row r="78" spans="1:26" ht="12" customHeight="1">
      <c r="A78" s="17" t="s">
        <v>13</v>
      </c>
      <c r="B78" s="209">
        <v>21.6</v>
      </c>
      <c r="C78" s="209">
        <v>16404.900000000001</v>
      </c>
      <c r="D78" s="209">
        <v>2.1</v>
      </c>
      <c r="E78" s="209">
        <v>0</v>
      </c>
      <c r="F78" s="209">
        <v>734.6</v>
      </c>
      <c r="G78" s="209">
        <v>17163.2</v>
      </c>
      <c r="H78" s="8">
        <f>G78/G86</f>
        <v>9.4618344597947018E-2</v>
      </c>
      <c r="J78" s="209">
        <v>0</v>
      </c>
      <c r="K78" s="209">
        <v>11740</v>
      </c>
      <c r="L78" s="209">
        <v>0</v>
      </c>
      <c r="M78" s="209">
        <v>1245.8</v>
      </c>
      <c r="N78" s="209">
        <v>0</v>
      </c>
      <c r="O78" s="209">
        <v>4946.5</v>
      </c>
      <c r="P78" s="209">
        <v>17932.3</v>
      </c>
      <c r="Q78" s="27">
        <f>P78/P86</f>
        <v>9.8608766421230329E-2</v>
      </c>
      <c r="R78" s="12"/>
      <c r="S78" s="15">
        <f t="shared" si="57"/>
        <v>21.6</v>
      </c>
      <c r="T78" s="15">
        <f>D78+L78</f>
        <v>2.1</v>
      </c>
      <c r="U78" s="15">
        <f>C78+K78</f>
        <v>28144.9</v>
      </c>
      <c r="V78" s="15">
        <f t="shared" si="58"/>
        <v>1245.8</v>
      </c>
      <c r="W78" s="15">
        <f t="shared" si="59"/>
        <v>0</v>
      </c>
      <c r="X78" s="15">
        <f t="shared" si="60"/>
        <v>5681.1</v>
      </c>
      <c r="Y78" s="15">
        <f t="shared" ref="Y78:Y84" si="61">SUM(S78:X78)</f>
        <v>35095.5</v>
      </c>
      <c r="Z78" s="27">
        <f>Y78/Y86</f>
        <v>9.6616076664088071E-2</v>
      </c>
    </row>
    <row r="79" spans="1:26" ht="12" customHeight="1">
      <c r="A79" s="17" t="s">
        <v>14</v>
      </c>
      <c r="B79" s="209">
        <v>0</v>
      </c>
      <c r="C79" s="209">
        <v>17.399999999999999</v>
      </c>
      <c r="D79" s="209">
        <v>177.4</v>
      </c>
      <c r="E79" s="209">
        <v>0</v>
      </c>
      <c r="F79" s="209">
        <v>0</v>
      </c>
      <c r="G79" s="209">
        <v>194.7</v>
      </c>
      <c r="H79" s="8">
        <f>G79/G86</f>
        <v>1.0733541351974154E-3</v>
      </c>
      <c r="J79" s="209">
        <v>0</v>
      </c>
      <c r="K79" s="209">
        <v>0</v>
      </c>
      <c r="L79" s="209">
        <v>0</v>
      </c>
      <c r="M79" s="209">
        <v>0</v>
      </c>
      <c r="N79" s="209">
        <v>0</v>
      </c>
      <c r="O79" s="209">
        <v>0</v>
      </c>
      <c r="P79" s="209">
        <v>0</v>
      </c>
      <c r="Q79" s="27">
        <f>P79/P86</f>
        <v>0</v>
      </c>
      <c r="R79" s="12"/>
      <c r="S79" s="15">
        <f t="shared" si="57"/>
        <v>0</v>
      </c>
      <c r="T79" s="15">
        <f>D79+L79</f>
        <v>177.4</v>
      </c>
      <c r="U79" s="15">
        <f>C79+K79</f>
        <v>17.399999999999999</v>
      </c>
      <c r="V79" s="15">
        <f t="shared" si="58"/>
        <v>0</v>
      </c>
      <c r="W79" s="15">
        <f t="shared" si="59"/>
        <v>0</v>
      </c>
      <c r="X79" s="15"/>
      <c r="Y79" s="15">
        <f t="shared" si="61"/>
        <v>194.8</v>
      </c>
      <c r="Z79" s="27">
        <f>Y79/Y86</f>
        <v>5.3627421561637122E-4</v>
      </c>
    </row>
    <row r="80" spans="1:26" ht="12" customHeight="1">
      <c r="A80" s="17"/>
      <c r="B80" s="206"/>
      <c r="C80" s="206"/>
      <c r="D80" s="206"/>
      <c r="E80" s="206"/>
      <c r="F80" s="55"/>
      <c r="G80" s="206"/>
      <c r="H80" s="8"/>
      <c r="J80" s="206"/>
      <c r="K80" s="206"/>
      <c r="L80" s="206"/>
      <c r="M80" s="206"/>
      <c r="N80" s="209"/>
      <c r="O80" s="8"/>
      <c r="P80" s="206"/>
      <c r="Q80" s="27"/>
      <c r="R80" s="12"/>
      <c r="S80" s="15"/>
      <c r="T80" s="15"/>
      <c r="U80" s="15"/>
      <c r="V80" s="15"/>
      <c r="W80" s="15"/>
      <c r="X80" s="15"/>
      <c r="Y80" s="15"/>
      <c r="Z80" s="27"/>
    </row>
    <row r="81" spans="1:26" ht="12" customHeight="1">
      <c r="A81" s="17" t="s">
        <v>16</v>
      </c>
      <c r="B81" s="209">
        <v>0</v>
      </c>
      <c r="C81" s="209">
        <v>237.3</v>
      </c>
      <c r="D81" s="209">
        <v>0</v>
      </c>
      <c r="E81" s="209">
        <v>0</v>
      </c>
      <c r="F81" s="209">
        <v>39.5</v>
      </c>
      <c r="G81" s="209">
        <v>276.8</v>
      </c>
      <c r="H81" s="8">
        <f>G81/G86</f>
        <v>1.5259600648312513E-3</v>
      </c>
      <c r="J81" s="209">
        <v>0</v>
      </c>
      <c r="K81" s="209">
        <v>38</v>
      </c>
      <c r="L81" s="209">
        <v>0</v>
      </c>
      <c r="M81" s="209">
        <v>29.5</v>
      </c>
      <c r="N81" s="209">
        <v>0</v>
      </c>
      <c r="O81" s="209">
        <v>151</v>
      </c>
      <c r="P81" s="209">
        <v>218.5</v>
      </c>
      <c r="Q81" s="27">
        <f>P81/P86</f>
        <v>1.2015199089374384E-3</v>
      </c>
      <c r="R81" s="12"/>
      <c r="S81" s="15">
        <f t="shared" si="57"/>
        <v>0</v>
      </c>
      <c r="T81" s="15">
        <f>D81+L81</f>
        <v>0</v>
      </c>
      <c r="U81" s="15">
        <f>C81+K81</f>
        <v>275.3</v>
      </c>
      <c r="V81" s="15">
        <f t="shared" si="58"/>
        <v>29.5</v>
      </c>
      <c r="W81" s="15">
        <f t="shared" si="59"/>
        <v>0</v>
      </c>
      <c r="X81" s="15">
        <f t="shared" si="60"/>
        <v>190.5</v>
      </c>
      <c r="Y81" s="15">
        <f t="shared" si="61"/>
        <v>495.3</v>
      </c>
      <c r="Z81" s="27">
        <f>Y81/Y86</f>
        <v>1.3635350051067181E-3</v>
      </c>
    </row>
    <row r="82" spans="1:26" ht="12" customHeight="1">
      <c r="A82" s="17"/>
      <c r="B82" s="206"/>
      <c r="C82" s="206"/>
      <c r="D82" s="206"/>
      <c r="E82" s="206"/>
      <c r="F82" s="55"/>
      <c r="G82" s="206"/>
      <c r="H82" s="8"/>
      <c r="J82" s="206"/>
      <c r="K82" s="206"/>
      <c r="L82" s="206"/>
      <c r="M82" s="206"/>
      <c r="N82" s="209"/>
      <c r="O82" s="8"/>
      <c r="P82" s="206"/>
      <c r="Q82" s="27"/>
      <c r="R82" s="12"/>
      <c r="S82" s="15"/>
      <c r="T82" s="15"/>
      <c r="U82" s="15"/>
      <c r="V82" s="15"/>
      <c r="W82" s="15"/>
      <c r="X82" s="15"/>
      <c r="Y82" s="15"/>
      <c r="Z82" s="27"/>
    </row>
    <row r="83" spans="1:26" ht="12" customHeight="1">
      <c r="A83" s="17"/>
      <c r="B83" s="206"/>
      <c r="C83" s="206"/>
      <c r="D83" s="206"/>
      <c r="E83" s="206"/>
      <c r="F83" s="55"/>
      <c r="G83" s="206"/>
      <c r="H83" s="8"/>
      <c r="J83" s="206"/>
      <c r="K83" s="206"/>
      <c r="L83" s="206"/>
      <c r="M83" s="206"/>
      <c r="N83" s="209"/>
      <c r="O83" s="8"/>
      <c r="P83" s="206"/>
      <c r="Q83" s="27"/>
      <c r="R83" s="12"/>
      <c r="S83" s="15"/>
      <c r="T83" s="15"/>
      <c r="U83" s="15"/>
      <c r="V83" s="15"/>
      <c r="W83" s="15"/>
      <c r="X83" s="15"/>
      <c r="Y83" s="15"/>
      <c r="Z83" s="27"/>
    </row>
    <row r="84" spans="1:26" ht="12" customHeight="1">
      <c r="A84" s="17" t="s">
        <v>175</v>
      </c>
      <c r="B84" s="209">
        <v>410.9</v>
      </c>
      <c r="C84" s="209">
        <v>228.5</v>
      </c>
      <c r="D84" s="209">
        <v>291.60000000000002</v>
      </c>
      <c r="E84" s="209">
        <v>0</v>
      </c>
      <c r="F84" s="209">
        <v>33.700000000000003</v>
      </c>
      <c r="G84" s="209">
        <v>964.6</v>
      </c>
      <c r="H84" s="8">
        <f>G84/G86</f>
        <v>5.317706208584628E-3</v>
      </c>
      <c r="J84" s="209">
        <v>58.1</v>
      </c>
      <c r="K84" s="209">
        <v>1179.2</v>
      </c>
      <c r="L84" s="209">
        <v>4121.3999999999996</v>
      </c>
      <c r="M84" s="209">
        <v>0</v>
      </c>
      <c r="N84" s="209">
        <v>0</v>
      </c>
      <c r="O84" s="209">
        <v>4442</v>
      </c>
      <c r="P84" s="209">
        <v>9800.7999999999993</v>
      </c>
      <c r="Q84" s="27">
        <f>P84/P86</f>
        <v>5.3894079283817148E-2</v>
      </c>
      <c r="R84" s="12"/>
      <c r="S84" s="15">
        <f t="shared" si="57"/>
        <v>469</v>
      </c>
      <c r="T84" s="15">
        <f>D84+L84</f>
        <v>4413</v>
      </c>
      <c r="U84" s="15">
        <f>C84+K84</f>
        <v>1407.7</v>
      </c>
      <c r="V84" s="15">
        <f t="shared" si="58"/>
        <v>0</v>
      </c>
      <c r="W84" s="15">
        <f t="shared" si="59"/>
        <v>0</v>
      </c>
      <c r="X84" s="15">
        <f t="shared" si="60"/>
        <v>4475.7</v>
      </c>
      <c r="Y84" s="15">
        <f t="shared" si="61"/>
        <v>10765.4</v>
      </c>
      <c r="Z84" s="27">
        <f>Y84/Y86</f>
        <v>2.9636583371645188E-2</v>
      </c>
    </row>
    <row r="85" spans="1:26" ht="12" customHeight="1">
      <c r="A85" s="17"/>
      <c r="B85" s="221"/>
      <c r="C85" s="221"/>
      <c r="D85" s="221"/>
      <c r="E85" s="221"/>
      <c r="F85" s="55"/>
      <c r="G85" s="221"/>
      <c r="H85" s="8"/>
      <c r="J85" s="221"/>
      <c r="K85" s="221"/>
      <c r="L85" s="221"/>
      <c r="M85" s="221"/>
      <c r="N85" s="8"/>
      <c r="O85" s="8"/>
      <c r="P85" s="221"/>
      <c r="Q85" s="15"/>
      <c r="R85" s="12"/>
      <c r="S85" s="15"/>
      <c r="T85" s="15"/>
      <c r="U85" s="15"/>
      <c r="V85" s="15"/>
      <c r="W85" s="15"/>
      <c r="X85" s="15"/>
      <c r="Y85" s="15"/>
      <c r="Z85" s="15"/>
    </row>
    <row r="86" spans="1:26" ht="12" customHeight="1">
      <c r="A86" s="13" t="s">
        <v>8</v>
      </c>
      <c r="B86" s="228">
        <v>126347</v>
      </c>
      <c r="C86" s="228">
        <v>30958</v>
      </c>
      <c r="D86" s="228">
        <v>18121</v>
      </c>
      <c r="E86" s="228">
        <v>0</v>
      </c>
      <c r="F86" s="228">
        <v>5968</v>
      </c>
      <c r="G86" s="228">
        <v>181394</v>
      </c>
      <c r="H86" s="28">
        <f>G86/G86</f>
        <v>1</v>
      </c>
      <c r="J86" s="228">
        <v>118947</v>
      </c>
      <c r="K86" s="228">
        <v>16834</v>
      </c>
      <c r="L86" s="228">
        <v>6519</v>
      </c>
      <c r="M86" s="228">
        <v>1523</v>
      </c>
      <c r="N86" s="39" t="s">
        <v>64</v>
      </c>
      <c r="O86" s="228">
        <v>38030</v>
      </c>
      <c r="P86" s="228">
        <v>181853</v>
      </c>
      <c r="Q86" s="39">
        <f>P86/P86</f>
        <v>1</v>
      </c>
      <c r="R86" s="14"/>
      <c r="S86" s="14">
        <f t="shared" ref="S86:V86" si="62">B86+J86</f>
        <v>245294</v>
      </c>
      <c r="T86" s="14">
        <f>D86+L86</f>
        <v>24640</v>
      </c>
      <c r="U86" s="14">
        <f>C86+K86</f>
        <v>47792</v>
      </c>
      <c r="V86" s="14">
        <f t="shared" si="62"/>
        <v>1523</v>
      </c>
      <c r="W86" s="14" t="str">
        <f t="shared" ref="W86" si="63">N86</f>
        <v>?</v>
      </c>
      <c r="X86" s="14">
        <f t="shared" si="60"/>
        <v>43998</v>
      </c>
      <c r="Y86" s="14">
        <f t="shared" ref="Y86" si="64">SUM(S86:X86)</f>
        <v>363247</v>
      </c>
      <c r="Z86" s="39">
        <f>Y86/Y86</f>
        <v>1</v>
      </c>
    </row>
    <row r="87" spans="1:26" ht="12" customHeight="1">
      <c r="A87" s="13" t="s">
        <v>33</v>
      </c>
      <c r="B87" s="39">
        <f>B86/G86</f>
        <v>0.69653351268509434</v>
      </c>
      <c r="C87" s="39">
        <f>C86/G86</f>
        <v>0.17066716649944319</v>
      </c>
      <c r="D87" s="39">
        <f>D86/G86</f>
        <v>9.9898563348291558E-2</v>
      </c>
      <c r="E87" s="39">
        <f>E86/G86</f>
        <v>0</v>
      </c>
      <c r="F87" s="39">
        <f>F86/G86</f>
        <v>3.2900757467170909E-2</v>
      </c>
      <c r="G87" s="39">
        <f>G86/G86</f>
        <v>1</v>
      </c>
      <c r="H87" s="39"/>
      <c r="I87" s="39"/>
      <c r="J87" s="39">
        <f>J86/P86</f>
        <v>0.65408324305895416</v>
      </c>
      <c r="K87" s="39">
        <f>K86/P86</f>
        <v>9.2569272984223516E-2</v>
      </c>
      <c r="L87" s="39">
        <f>L86/P86</f>
        <v>3.5847635177863442E-2</v>
      </c>
      <c r="M87" s="39">
        <f>M86/P86</f>
        <v>8.3748962073762877E-3</v>
      </c>
      <c r="N87" s="39" t="s">
        <v>64</v>
      </c>
      <c r="O87" s="39">
        <f>O86/P86</f>
        <v>0.20912495257158253</v>
      </c>
      <c r="P87" s="39">
        <f>P86/P86</f>
        <v>1</v>
      </c>
      <c r="Q87" s="39"/>
      <c r="R87" s="39"/>
      <c r="S87" s="39">
        <f>S86/Y86</f>
        <v>0.67528155772793719</v>
      </c>
      <c r="T87" s="39">
        <f>T86/Y86</f>
        <v>6.7832631790489664E-2</v>
      </c>
      <c r="U87" s="39">
        <f>U86/Y86</f>
        <v>0.13156887737544976</v>
      </c>
      <c r="V87" s="39">
        <f>V86/Y86</f>
        <v>4.1927393756865166E-3</v>
      </c>
      <c r="W87" s="39" t="s">
        <v>64</v>
      </c>
      <c r="X87" s="39">
        <f>X86/Y86</f>
        <v>0.12112419373043687</v>
      </c>
      <c r="Y87" s="39">
        <f>Y86/Y86</f>
        <v>1</v>
      </c>
      <c r="Z87" s="39"/>
    </row>
    <row r="88" spans="1:26" ht="12" customHeight="1">
      <c r="A88" s="26" t="s">
        <v>89</v>
      </c>
      <c r="B88" s="15">
        <f>SUM(B77:B84)</f>
        <v>445.5</v>
      </c>
      <c r="C88" s="15">
        <f>SUM(C77:C84)</f>
        <v>30934.100000000002</v>
      </c>
      <c r="D88" s="15">
        <f>SUM(D77:D84)</f>
        <v>18092.699999999997</v>
      </c>
      <c r="E88" s="15">
        <f t="shared" ref="E88" si="65">SUM(E77:E84)</f>
        <v>0</v>
      </c>
      <c r="F88" s="15">
        <f t="shared" ref="F88" si="66">SUM(F77:F84)</f>
        <v>1813.5000000000002</v>
      </c>
      <c r="G88" s="15">
        <f>SUM(G77:G81)+'2000'!G80+SUM('2000'!G82:G84)</f>
        <v>50688.100000000006</v>
      </c>
      <c r="H88" s="15"/>
      <c r="I88" s="15"/>
      <c r="J88" s="15">
        <f t="shared" ref="J88:M88" si="67">SUM(J77:J84)</f>
        <v>58.1</v>
      </c>
      <c r="K88" s="15">
        <f>SUM(K77:K84)</f>
        <v>16799.400000000001</v>
      </c>
      <c r="L88" s="15">
        <f t="shared" ref="L88" si="68">SUM(L77:L84)</f>
        <v>6480</v>
      </c>
      <c r="M88" s="15">
        <f t="shared" si="67"/>
        <v>1522.8999999999999</v>
      </c>
      <c r="N88" s="15">
        <f>SUM(N77:N84)</f>
        <v>0</v>
      </c>
      <c r="O88" s="15">
        <f t="shared" ref="O88" si="69">SUM(O77:O84)</f>
        <v>11754.2</v>
      </c>
      <c r="P88" s="15">
        <f>SUM(P77:P81)+'2000'!P80+SUM('2000'!P82:P84)</f>
        <v>28182.9</v>
      </c>
      <c r="Q88" s="15"/>
      <c r="R88" s="15"/>
      <c r="S88" s="15">
        <f t="shared" ref="S88:V88" si="70">SUM(S77:S84)</f>
        <v>503.6</v>
      </c>
      <c r="T88" s="15">
        <f t="shared" si="70"/>
        <v>24572.699999999997</v>
      </c>
      <c r="U88" s="15">
        <f t="shared" si="70"/>
        <v>47733.500000000007</v>
      </c>
      <c r="V88" s="15">
        <f t="shared" si="70"/>
        <v>1522.8999999999999</v>
      </c>
      <c r="W88" s="15">
        <f>SUM(W77:W84)</f>
        <v>0</v>
      </c>
      <c r="X88" s="15">
        <f t="shared" ref="X88" si="71">SUM(X77:X84)</f>
        <v>13567.7</v>
      </c>
      <c r="Y88" s="15">
        <f>SUM(Y77:Y81)+'2000'!Y80+SUM('2000'!Y82:Y84)</f>
        <v>78872</v>
      </c>
      <c r="Z88" s="15"/>
    </row>
    <row r="89" spans="1:26" ht="12" customHeight="1">
      <c r="A89" s="26" t="s">
        <v>34</v>
      </c>
      <c r="B89" s="27">
        <f>B88/B86</f>
        <v>3.5260037832318932E-3</v>
      </c>
      <c r="C89" s="27">
        <f>C88/C86</f>
        <v>0.99922798630402487</v>
      </c>
      <c r="D89" s="27">
        <f>D88/D86</f>
        <v>0.99843827603333135</v>
      </c>
      <c r="E89" s="232" t="s">
        <v>47</v>
      </c>
      <c r="F89" s="27">
        <f>F88/F86</f>
        <v>0.30387064343163545</v>
      </c>
      <c r="G89" s="27">
        <f>G88/G86</f>
        <v>0.2794364752968676</v>
      </c>
      <c r="H89" s="27"/>
      <c r="I89" s="27"/>
      <c r="J89" s="27">
        <f t="shared" ref="J89:M89" si="72">J88/J86</f>
        <v>4.884528403406559E-4</v>
      </c>
      <c r="K89" s="27">
        <f>K88/K86</f>
        <v>0.99794463585600579</v>
      </c>
      <c r="L89" s="27">
        <f t="shared" ref="L89" si="73">L88/L86</f>
        <v>0.99401748734468476</v>
      </c>
      <c r="M89" s="27">
        <f t="shared" si="72"/>
        <v>0.99993434011818771</v>
      </c>
      <c r="N89" s="27">
        <v>0</v>
      </c>
      <c r="O89" s="27">
        <f t="shared" ref="O89" si="74">O88/O86</f>
        <v>0.30907704443860112</v>
      </c>
      <c r="P89" s="27">
        <f t="shared" ref="P89" si="75">P88/P86</f>
        <v>0.1549762720439036</v>
      </c>
      <c r="Q89" s="27"/>
      <c r="R89" s="27"/>
      <c r="S89" s="27">
        <f t="shared" ref="S89:V89" si="76">S88/S86</f>
        <v>2.0530465482237643E-3</v>
      </c>
      <c r="T89" s="27">
        <f t="shared" si="76"/>
        <v>0.99726866883116871</v>
      </c>
      <c r="U89" s="27">
        <f t="shared" si="76"/>
        <v>0.99877594576498174</v>
      </c>
      <c r="V89" s="27">
        <f t="shared" si="76"/>
        <v>0.99993434011818771</v>
      </c>
      <c r="W89" s="27">
        <v>0</v>
      </c>
      <c r="X89" s="27">
        <f t="shared" ref="X89" si="77">X88/X86</f>
        <v>0.30837083503795631</v>
      </c>
      <c r="Y89" s="27">
        <f t="shared" ref="Y89" si="78">Y88/Y86</f>
        <v>0.21713049247481742</v>
      </c>
      <c r="Z89" s="27"/>
    </row>
    <row r="90" spans="1:26" ht="12" customHeight="1">
      <c r="A90" s="42" t="s">
        <v>35</v>
      </c>
      <c r="B90" s="43">
        <f>B88/G88</f>
        <v>8.7890451605011823E-3</v>
      </c>
      <c r="C90" s="43">
        <f>C88/G88</f>
        <v>0.61028328148026856</v>
      </c>
      <c r="D90" s="43">
        <f>D88/G88</f>
        <v>0.35694176739708128</v>
      </c>
      <c r="E90" s="43">
        <f>E88/G88</f>
        <v>0</v>
      </c>
      <c r="F90" s="43">
        <f>F88/G88</f>
        <v>3.5777628279615926E-2</v>
      </c>
      <c r="G90" s="43">
        <f>G88/G88</f>
        <v>1</v>
      </c>
      <c r="H90" s="43"/>
      <c r="I90" s="43"/>
      <c r="J90" s="43">
        <f>J88/P88</f>
        <v>2.0615337669295918E-3</v>
      </c>
      <c r="K90" s="43">
        <f>K88/P88</f>
        <v>0.59608485996827865</v>
      </c>
      <c r="L90" s="43">
        <f>L88/P88</f>
        <v>0.22992665765410938</v>
      </c>
      <c r="M90" s="43">
        <f>M88/P88</f>
        <v>5.4036312799605427E-2</v>
      </c>
      <c r="N90" s="43">
        <v>0</v>
      </c>
      <c r="O90" s="43">
        <f>O88/P88</f>
        <v>0.4170685060799279</v>
      </c>
      <c r="P90" s="43">
        <f>P88/P88</f>
        <v>1</v>
      </c>
      <c r="Q90" s="43"/>
      <c r="R90" s="43"/>
      <c r="S90" s="43">
        <f>S88/Y88</f>
        <v>6.3850289075971199E-3</v>
      </c>
      <c r="T90" s="43">
        <f>T88/Y88</f>
        <v>0.31155162795415353</v>
      </c>
      <c r="U90" s="43">
        <f>U88/Y88</f>
        <v>0.60520209960442239</v>
      </c>
      <c r="V90" s="43">
        <f>V88/Y88</f>
        <v>1.9308499847854751E-2</v>
      </c>
      <c r="W90" s="43">
        <v>0</v>
      </c>
      <c r="X90" s="43">
        <f>X88/Y88</f>
        <v>0.17202175677046355</v>
      </c>
      <c r="Y90" s="43">
        <f>Y88/Y88</f>
        <v>1</v>
      </c>
      <c r="Z90" s="43"/>
    </row>
    <row r="91" spans="1:26" ht="12" customHeight="1">
      <c r="A91" s="28"/>
      <c r="B91" s="54"/>
      <c r="C91" s="54"/>
      <c r="D91" s="54"/>
      <c r="E91" s="54"/>
      <c r="F91" s="55"/>
      <c r="G91" s="54"/>
      <c r="H91" s="54"/>
      <c r="I91" s="54"/>
      <c r="J91" s="54"/>
      <c r="K91" s="54"/>
      <c r="L91" s="54"/>
      <c r="M91" s="54"/>
      <c r="N91" s="8"/>
      <c r="O91" s="8"/>
      <c r="P91" s="54"/>
      <c r="Q91" s="54"/>
      <c r="R91" s="54"/>
      <c r="S91" s="54"/>
      <c r="T91" s="54"/>
      <c r="U91" s="54"/>
      <c r="V91" s="54"/>
      <c r="W91" s="8"/>
      <c r="X91" s="8"/>
      <c r="Y91" s="54"/>
      <c r="Z91" s="54"/>
    </row>
    <row r="92" spans="1:26" ht="12" customHeight="1">
      <c r="A92" s="15" t="s">
        <v>172</v>
      </c>
      <c r="B92" s="131"/>
      <c r="C92" s="131"/>
      <c r="D92" s="15"/>
      <c r="E92" s="15"/>
      <c r="F92" s="15"/>
      <c r="G92" s="15"/>
      <c r="H92" s="15"/>
      <c r="I92" s="15"/>
      <c r="J92" s="15"/>
      <c r="K92" s="15"/>
      <c r="L92" s="15"/>
    </row>
    <row r="93" spans="1:26" ht="12" customHeight="1">
      <c r="A93" s="15" t="s">
        <v>173</v>
      </c>
      <c r="B93" s="131"/>
      <c r="C93" s="88"/>
      <c r="D93" s="15"/>
      <c r="E93" s="15"/>
      <c r="F93" s="15"/>
      <c r="G93" s="15"/>
      <c r="H93" s="15"/>
      <c r="I93" s="15"/>
      <c r="J93" s="15"/>
      <c r="K93" s="15"/>
      <c r="L93" s="15"/>
    </row>
    <row r="94" spans="1:26" ht="12" customHeight="1">
      <c r="A94" s="90"/>
      <c r="B94" s="131"/>
      <c r="C94" s="15"/>
      <c r="D94" s="15"/>
      <c r="E94" s="15"/>
      <c r="F94" s="15"/>
      <c r="G94" s="15"/>
      <c r="H94" s="15"/>
      <c r="I94" s="15"/>
      <c r="J94" s="15"/>
      <c r="K94" s="15"/>
      <c r="L94" s="15"/>
    </row>
    <row r="95" spans="1:26" ht="12" customHeight="1">
      <c r="A95" s="90"/>
      <c r="B95" s="131"/>
      <c r="C95" s="15"/>
      <c r="D95" s="15"/>
      <c r="E95" s="15"/>
      <c r="F95" s="15"/>
      <c r="G95" s="15"/>
      <c r="H95" s="15"/>
      <c r="I95" s="15"/>
      <c r="J95" s="15"/>
      <c r="K95" s="15"/>
      <c r="L95" s="15"/>
    </row>
    <row r="96" spans="1:26" ht="12" customHeight="1">
      <c r="A96" s="22"/>
      <c r="B96" s="129"/>
      <c r="C96" s="129"/>
      <c r="D96" s="129"/>
      <c r="E96" s="15"/>
      <c r="F96" s="15"/>
      <c r="G96" s="15"/>
      <c r="H96" s="15"/>
      <c r="I96" s="15"/>
      <c r="J96" s="15"/>
      <c r="K96" s="15"/>
      <c r="L96" s="15"/>
    </row>
    <row r="97" spans="1:13" ht="12" customHeight="1">
      <c r="A97" s="91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</row>
    <row r="98" spans="1:13" ht="12" customHeight="1">
      <c r="A98" s="130"/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3"/>
    </row>
    <row r="99" spans="1:13" ht="15" customHeight="1">
      <c r="A99" s="31" t="s">
        <v>30</v>
      </c>
      <c r="B99" s="30" t="s">
        <v>154</v>
      </c>
    </row>
    <row r="102" spans="1:13" ht="12" customHeight="1">
      <c r="G102" s="110"/>
      <c r="H102" s="111"/>
    </row>
    <row r="103" spans="1:13" ht="12" customHeight="1">
      <c r="G103" s="110"/>
      <c r="H103" s="111"/>
    </row>
    <row r="104" spans="1:13" ht="12" customHeight="1">
      <c r="G104" s="106"/>
      <c r="H104" s="103"/>
    </row>
    <row r="105" spans="1:13" ht="12" customHeight="1">
      <c r="G105" s="110"/>
      <c r="H105" s="111"/>
    </row>
    <row r="106" spans="1:13" ht="12" customHeight="1">
      <c r="G106" s="110"/>
      <c r="H106" s="112"/>
    </row>
    <row r="107" spans="1:13" ht="12" customHeight="1">
      <c r="G107" s="106"/>
      <c r="H107" s="109"/>
    </row>
    <row r="108" spans="1:13" ht="12" customHeight="1">
      <c r="G108" s="110"/>
      <c r="H108" s="111"/>
    </row>
    <row r="109" spans="1:13" ht="12" customHeight="1">
      <c r="G109" s="110"/>
      <c r="H109" s="111"/>
    </row>
    <row r="110" spans="1:13" ht="12" customHeight="1">
      <c r="G110" s="106"/>
      <c r="H110" s="103"/>
    </row>
    <row r="111" spans="1:13" ht="12" customHeight="1">
      <c r="G111" s="110"/>
      <c r="H111" s="111"/>
    </row>
    <row r="112" spans="1:13" ht="12" customHeight="1">
      <c r="G112" s="110"/>
      <c r="H112" s="111"/>
    </row>
    <row r="113" spans="7:8" ht="12" customHeight="1">
      <c r="G113" s="107"/>
      <c r="H113" s="103"/>
    </row>
    <row r="114" spans="7:8" ht="12" customHeight="1">
      <c r="G114" s="110"/>
      <c r="H114" s="111"/>
    </row>
    <row r="115" spans="7:8" ht="12" customHeight="1">
      <c r="G115" s="110"/>
      <c r="H115" s="111"/>
    </row>
    <row r="116" spans="7:8" ht="12" customHeight="1">
      <c r="G116" s="106"/>
      <c r="H116" s="103"/>
    </row>
    <row r="117" spans="7:8" ht="12" customHeight="1">
      <c r="G117" s="110"/>
      <c r="H117" s="111"/>
    </row>
    <row r="118" spans="7:8" ht="12" customHeight="1">
      <c r="G118" s="110"/>
      <c r="H118" s="111"/>
    </row>
    <row r="119" spans="7:8" ht="12" customHeight="1">
      <c r="G119" s="107"/>
      <c r="H119" s="103"/>
    </row>
    <row r="121" spans="7:8" ht="12" customHeight="1">
      <c r="G121" s="31"/>
    </row>
  </sheetData>
  <mergeCells count="18">
    <mergeCell ref="B6:G6"/>
    <mergeCell ref="J6:P6"/>
    <mergeCell ref="S6:Y6"/>
    <mergeCell ref="N24:P24"/>
    <mergeCell ref="T27:T28"/>
    <mergeCell ref="U27:U28"/>
    <mergeCell ref="B31:G31"/>
    <mergeCell ref="J31:P31"/>
    <mergeCell ref="S31:Y31"/>
    <mergeCell ref="N49:P49"/>
    <mergeCell ref="B52:G52"/>
    <mergeCell ref="J52:P52"/>
    <mergeCell ref="S52:Y52"/>
    <mergeCell ref="T69:T70"/>
    <mergeCell ref="U69:U70"/>
    <mergeCell ref="B73:G73"/>
    <mergeCell ref="J73:P73"/>
    <mergeCell ref="S73:Y73"/>
  </mergeCells>
  <hyperlinks>
    <hyperlink ref="B99" r:id="rId1" display="http://webarchive.nationalarchives.gov.uk/20110206232908/http:/www.education.gov.uk/rsgateway/DB/VOL/v000130/1045x.pdf"/>
  </hyperlinks>
  <pageMargins left="0.7" right="0.7" top="0.75" bottom="0.75" header="0.3" footer="0.3"/>
  <pageSetup paperSize="9" orientation="portrait"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Z91"/>
  <sheetViews>
    <sheetView workbookViewId="0"/>
  </sheetViews>
  <sheetFormatPr defaultRowHeight="12" customHeight="1"/>
  <cols>
    <col min="1" max="1" width="20.7109375" customWidth="1"/>
    <col min="9" max="9" width="1.5703125" customWidth="1"/>
    <col min="18" max="18" width="1.5703125" style="40" customWidth="1"/>
  </cols>
  <sheetData>
    <row r="1" spans="1:26" ht="12" customHeight="1">
      <c r="A1" s="22" t="s">
        <v>57</v>
      </c>
      <c r="B1" s="87"/>
      <c r="C1" s="87"/>
      <c r="D1" s="87"/>
      <c r="E1" s="87"/>
      <c r="F1" s="87"/>
      <c r="G1" s="87"/>
      <c r="H1" s="87"/>
      <c r="I1" s="87"/>
      <c r="J1" s="74"/>
      <c r="K1" s="74"/>
      <c r="L1" s="74"/>
      <c r="M1" s="74"/>
      <c r="N1" s="74"/>
      <c r="O1" s="1"/>
      <c r="P1" s="1"/>
      <c r="Q1" s="1"/>
    </row>
    <row r="2" spans="1:26" ht="12" customHeight="1">
      <c r="A2" s="1" t="s">
        <v>156</v>
      </c>
      <c r="B2" s="4"/>
      <c r="C2" s="4"/>
      <c r="D2" s="1"/>
      <c r="E2" s="1"/>
      <c r="F2" s="1"/>
      <c r="G2" s="1"/>
      <c r="H2" s="1"/>
      <c r="I2" s="1"/>
      <c r="J2" s="74"/>
      <c r="K2" s="74"/>
      <c r="L2" s="74"/>
      <c r="M2" s="74"/>
      <c r="N2" s="74"/>
      <c r="O2" s="1"/>
      <c r="P2" s="1"/>
      <c r="Q2" s="1"/>
    </row>
    <row r="3" spans="1:26" ht="12" customHeight="1">
      <c r="A3" s="89">
        <v>39083</v>
      </c>
      <c r="B3" s="4"/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6" ht="12" customHeight="1">
      <c r="A4" s="22" t="s">
        <v>46</v>
      </c>
      <c r="B4" s="4"/>
      <c r="C4" s="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26" ht="12" customHeight="1">
      <c r="A5" s="6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6" ht="12" customHeight="1">
      <c r="A6" s="8"/>
      <c r="B6" s="293" t="s">
        <v>2</v>
      </c>
      <c r="C6" s="293"/>
      <c r="D6" s="293"/>
      <c r="E6" s="293"/>
      <c r="F6" s="293"/>
      <c r="G6" s="293"/>
      <c r="H6" s="52"/>
      <c r="I6" s="8"/>
      <c r="J6" s="293" t="s">
        <v>3</v>
      </c>
      <c r="K6" s="294"/>
      <c r="L6" s="294"/>
      <c r="M6" s="294"/>
      <c r="N6" s="294"/>
      <c r="O6" s="294"/>
      <c r="P6" s="294"/>
      <c r="Q6" s="63"/>
      <c r="R6" s="8"/>
      <c r="S6" s="293" t="s">
        <v>48</v>
      </c>
      <c r="T6" s="294"/>
      <c r="U6" s="294"/>
      <c r="V6" s="294"/>
      <c r="W6" s="294"/>
      <c r="X6" s="294"/>
      <c r="Y6" s="294"/>
      <c r="Z6" s="71"/>
    </row>
    <row r="7" spans="1:26" ht="24" customHeight="1">
      <c r="A7" s="9"/>
      <c r="B7" s="10" t="s">
        <v>4</v>
      </c>
      <c r="C7" s="10" t="s">
        <v>5</v>
      </c>
      <c r="D7" s="10" t="s">
        <v>6</v>
      </c>
      <c r="E7" s="10" t="s">
        <v>7</v>
      </c>
      <c r="F7" s="10" t="s">
        <v>10</v>
      </c>
      <c r="G7" s="10" t="s">
        <v>8</v>
      </c>
      <c r="H7" s="53" t="s">
        <v>33</v>
      </c>
      <c r="I7" s="10"/>
      <c r="J7" s="10" t="s">
        <v>4</v>
      </c>
      <c r="K7" s="10" t="s">
        <v>5</v>
      </c>
      <c r="L7" s="10" t="s">
        <v>6</v>
      </c>
      <c r="M7" s="10" t="s">
        <v>7</v>
      </c>
      <c r="N7" s="10" t="s">
        <v>9</v>
      </c>
      <c r="O7" s="10" t="s">
        <v>10</v>
      </c>
      <c r="P7" s="11" t="s">
        <v>8</v>
      </c>
      <c r="Q7" s="53" t="s">
        <v>33</v>
      </c>
      <c r="R7" s="10"/>
      <c r="S7" s="10" t="s">
        <v>4</v>
      </c>
      <c r="T7" s="10" t="s">
        <v>5</v>
      </c>
      <c r="U7" s="10" t="s">
        <v>6</v>
      </c>
      <c r="V7" s="10" t="s">
        <v>7</v>
      </c>
      <c r="W7" s="10" t="s">
        <v>9</v>
      </c>
      <c r="X7" s="10" t="s">
        <v>10</v>
      </c>
      <c r="Y7" s="11" t="s">
        <v>8</v>
      </c>
      <c r="Z7" s="53" t="s">
        <v>33</v>
      </c>
    </row>
    <row r="8" spans="1:26" ht="12" customHeight="1">
      <c r="A8" s="8"/>
      <c r="B8" s="15"/>
      <c r="C8" s="15"/>
      <c r="D8" s="15"/>
      <c r="E8" s="15"/>
      <c r="F8" s="6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2" customHeight="1">
      <c r="A9" s="16" t="s">
        <v>11</v>
      </c>
      <c r="B9" s="15">
        <v>10726</v>
      </c>
      <c r="C9" s="15">
        <v>15</v>
      </c>
      <c r="D9" s="15">
        <v>43</v>
      </c>
      <c r="E9" s="15">
        <v>322</v>
      </c>
      <c r="F9" s="65" t="s">
        <v>47</v>
      </c>
      <c r="G9" s="157">
        <f>SUM(B9:F9)</f>
        <v>11106</v>
      </c>
      <c r="H9" s="27">
        <f>G9/G19</f>
        <v>0.63970969414204248</v>
      </c>
      <c r="I9" s="15"/>
      <c r="J9" s="15">
        <v>2112</v>
      </c>
      <c r="K9" s="15">
        <v>40</v>
      </c>
      <c r="L9" s="15">
        <v>53</v>
      </c>
      <c r="M9" s="15">
        <v>551</v>
      </c>
      <c r="N9" s="15">
        <v>10</v>
      </c>
      <c r="O9" s="15">
        <v>28</v>
      </c>
      <c r="P9" s="157">
        <f>SUM(J9:O9)</f>
        <v>2794</v>
      </c>
      <c r="Q9" s="27">
        <f>P9/P19</f>
        <v>0.82224838140082401</v>
      </c>
      <c r="R9" s="15"/>
      <c r="S9" s="15">
        <f>B9+J9</f>
        <v>12838</v>
      </c>
      <c r="T9" s="15">
        <f t="shared" ref="T9:V17" si="0">C9+K9</f>
        <v>55</v>
      </c>
      <c r="U9" s="15">
        <f t="shared" si="0"/>
        <v>96</v>
      </c>
      <c r="V9" s="15">
        <f>E9+M9</f>
        <v>873</v>
      </c>
      <c r="W9" s="15">
        <f>N9</f>
        <v>10</v>
      </c>
      <c r="X9" s="15">
        <f>O9</f>
        <v>28</v>
      </c>
      <c r="Y9" s="15">
        <f>SUM(S9:X9)</f>
        <v>13900</v>
      </c>
      <c r="Z9" s="27">
        <f>Y9/Y19</f>
        <v>0.66958909388698873</v>
      </c>
    </row>
    <row r="10" spans="1:26" ht="12" customHeight="1">
      <c r="A10" s="17" t="s">
        <v>12</v>
      </c>
      <c r="B10" s="15">
        <v>0</v>
      </c>
      <c r="C10" s="15">
        <v>1956</v>
      </c>
      <c r="D10" s="15">
        <v>2446</v>
      </c>
      <c r="E10" s="15">
        <v>39</v>
      </c>
      <c r="F10" s="65" t="s">
        <v>47</v>
      </c>
      <c r="G10" s="157">
        <f t="shared" ref="G10:G17" si="1">SUM(B10:F10)</f>
        <v>4441</v>
      </c>
      <c r="H10" s="27">
        <f>G10/G19</f>
        <v>0.25580323714071768</v>
      </c>
      <c r="I10" s="15"/>
      <c r="J10" s="15">
        <v>0</v>
      </c>
      <c r="K10" s="15">
        <v>137</v>
      </c>
      <c r="L10" s="15">
        <v>53</v>
      </c>
      <c r="M10" s="15">
        <v>11</v>
      </c>
      <c r="N10" s="15">
        <v>0</v>
      </c>
      <c r="O10" s="15">
        <v>4</v>
      </c>
      <c r="P10" s="157">
        <f t="shared" ref="P10:P17" si="2">SUM(J10:O10)</f>
        <v>205</v>
      </c>
      <c r="Q10" s="27">
        <f>P10/P19</f>
        <v>6.0329605650382576E-2</v>
      </c>
      <c r="R10" s="15"/>
      <c r="S10" s="15">
        <f t="shared" ref="S10:S17" si="3">B10+J10</f>
        <v>0</v>
      </c>
      <c r="T10" s="15">
        <f t="shared" si="0"/>
        <v>2093</v>
      </c>
      <c r="U10" s="15">
        <f t="shared" si="0"/>
        <v>2499</v>
      </c>
      <c r="V10" s="15">
        <f t="shared" si="0"/>
        <v>50</v>
      </c>
      <c r="W10" s="15">
        <f t="shared" ref="W10:W17" si="4">N10</f>
        <v>0</v>
      </c>
      <c r="X10" s="15">
        <f t="shared" ref="X10:X17" si="5">O10</f>
        <v>4</v>
      </c>
      <c r="Y10" s="15">
        <f>SUM(S10:X10)</f>
        <v>4646</v>
      </c>
      <c r="Z10" s="27">
        <f>Y10/Y19</f>
        <v>0.22380654174093165</v>
      </c>
    </row>
    <row r="11" spans="1:26" ht="12" customHeight="1">
      <c r="A11" s="17" t="s">
        <v>13</v>
      </c>
      <c r="B11" s="15">
        <v>0</v>
      </c>
      <c r="C11" s="15">
        <v>1696</v>
      </c>
      <c r="D11" s="15">
        <v>0</v>
      </c>
      <c r="E11" s="15">
        <v>0</v>
      </c>
      <c r="F11" s="65" t="s">
        <v>47</v>
      </c>
      <c r="G11" s="157">
        <f t="shared" si="1"/>
        <v>1696</v>
      </c>
      <c r="H11" s="27">
        <f>G11/G19</f>
        <v>9.769022521744139E-2</v>
      </c>
      <c r="I11" s="15"/>
      <c r="J11" s="15">
        <v>0</v>
      </c>
      <c r="K11" s="15">
        <v>341</v>
      </c>
      <c r="L11" s="15">
        <v>0</v>
      </c>
      <c r="M11" s="15">
        <v>1</v>
      </c>
      <c r="N11" s="15">
        <v>0</v>
      </c>
      <c r="O11" s="15">
        <v>1</v>
      </c>
      <c r="P11" s="157">
        <f t="shared" si="2"/>
        <v>343</v>
      </c>
      <c r="Q11" s="27">
        <f>P11/P19</f>
        <v>0.10094173042966451</v>
      </c>
      <c r="R11" s="15"/>
      <c r="S11" s="15">
        <f t="shared" si="3"/>
        <v>0</v>
      </c>
      <c r="T11" s="15">
        <f t="shared" si="0"/>
        <v>2037</v>
      </c>
      <c r="U11" s="15">
        <f t="shared" si="0"/>
        <v>0</v>
      </c>
      <c r="V11" s="15">
        <f t="shared" si="0"/>
        <v>1</v>
      </c>
      <c r="W11" s="15">
        <f t="shared" si="4"/>
        <v>0</v>
      </c>
      <c r="X11" s="15">
        <f t="shared" si="5"/>
        <v>1</v>
      </c>
      <c r="Y11" s="15">
        <f t="shared" ref="Y11:Y17" si="6">SUM(S11:X11)</f>
        <v>2039</v>
      </c>
      <c r="Z11" s="27">
        <f>Y11/Y19</f>
        <v>9.8222457729177703E-2</v>
      </c>
    </row>
    <row r="12" spans="1:26" ht="12" customHeight="1">
      <c r="A12" s="17" t="s">
        <v>14</v>
      </c>
      <c r="B12" s="15">
        <v>0</v>
      </c>
      <c r="C12" s="15">
        <v>2</v>
      </c>
      <c r="D12" s="15">
        <v>24</v>
      </c>
      <c r="E12" s="15">
        <v>0</v>
      </c>
      <c r="F12" s="65" t="s">
        <v>47</v>
      </c>
      <c r="G12" s="157">
        <f t="shared" si="1"/>
        <v>26</v>
      </c>
      <c r="H12" s="27">
        <f>G12/G19</f>
        <v>1.497609584701342E-3</v>
      </c>
      <c r="I12" s="15"/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7">
        <f t="shared" si="2"/>
        <v>0</v>
      </c>
      <c r="Q12" s="27">
        <f>P12/P19</f>
        <v>0</v>
      </c>
      <c r="R12" s="15"/>
      <c r="S12" s="15">
        <f t="shared" si="3"/>
        <v>0</v>
      </c>
      <c r="T12" s="15">
        <f t="shared" si="0"/>
        <v>2</v>
      </c>
      <c r="U12" s="15">
        <f t="shared" si="0"/>
        <v>24</v>
      </c>
      <c r="V12" s="15">
        <f t="shared" si="0"/>
        <v>0</v>
      </c>
      <c r="W12" s="15">
        <f t="shared" si="4"/>
        <v>0</v>
      </c>
      <c r="X12" s="15">
        <f t="shared" si="5"/>
        <v>0</v>
      </c>
      <c r="Y12" s="15">
        <f t="shared" si="6"/>
        <v>26</v>
      </c>
      <c r="Z12" s="27">
        <f>Y12/Y19</f>
        <v>1.2524688087094753E-3</v>
      </c>
    </row>
    <row r="13" spans="1:26" ht="12" customHeight="1">
      <c r="A13" s="17" t="s">
        <v>15</v>
      </c>
      <c r="B13" s="15">
        <v>0</v>
      </c>
      <c r="C13" s="15">
        <v>28</v>
      </c>
      <c r="D13" s="15">
        <v>29</v>
      </c>
      <c r="E13" s="15">
        <v>1</v>
      </c>
      <c r="F13" s="65" t="s">
        <v>47</v>
      </c>
      <c r="G13" s="157">
        <f t="shared" si="1"/>
        <v>58</v>
      </c>
      <c r="H13" s="27">
        <f>G13/G19</f>
        <v>3.3408213812568402E-3</v>
      </c>
      <c r="I13" s="15"/>
      <c r="J13" s="15">
        <v>0</v>
      </c>
      <c r="K13" s="15">
        <v>22</v>
      </c>
      <c r="L13" s="15">
        <v>7</v>
      </c>
      <c r="M13" s="15">
        <v>1</v>
      </c>
      <c r="N13" s="15">
        <v>0</v>
      </c>
      <c r="O13" s="15">
        <v>12</v>
      </c>
      <c r="P13" s="157">
        <f t="shared" si="2"/>
        <v>42</v>
      </c>
      <c r="Q13" s="27">
        <f>P13/P19</f>
        <v>1.2360211889346674E-2</v>
      </c>
      <c r="R13" s="15"/>
      <c r="S13" s="15">
        <f t="shared" si="3"/>
        <v>0</v>
      </c>
      <c r="T13" s="15">
        <f t="shared" si="0"/>
        <v>50</v>
      </c>
      <c r="U13" s="15">
        <f t="shared" si="0"/>
        <v>36</v>
      </c>
      <c r="V13" s="15">
        <f t="shared" si="0"/>
        <v>2</v>
      </c>
      <c r="W13" s="15">
        <f t="shared" si="4"/>
        <v>0</v>
      </c>
      <c r="X13" s="15">
        <f t="shared" si="5"/>
        <v>12</v>
      </c>
      <c r="Y13" s="15">
        <f t="shared" si="6"/>
        <v>100</v>
      </c>
      <c r="Z13" s="27">
        <f>Y13/Y19</f>
        <v>4.8171877258056748E-3</v>
      </c>
    </row>
    <row r="14" spans="1:26" ht="12" customHeight="1">
      <c r="A14" s="17" t="s">
        <v>16</v>
      </c>
      <c r="B14" s="15">
        <v>0</v>
      </c>
      <c r="C14" s="15">
        <v>28</v>
      </c>
      <c r="D14" s="15">
        <v>0</v>
      </c>
      <c r="E14" s="15">
        <v>0</v>
      </c>
      <c r="F14" s="65" t="s">
        <v>47</v>
      </c>
      <c r="G14" s="157">
        <f t="shared" si="1"/>
        <v>28</v>
      </c>
      <c r="H14" s="27">
        <f>G14/G19</f>
        <v>1.6128103219860608E-3</v>
      </c>
      <c r="I14" s="15"/>
      <c r="J14" s="15">
        <v>0</v>
      </c>
      <c r="K14" s="15">
        <v>9</v>
      </c>
      <c r="L14" s="15">
        <v>0</v>
      </c>
      <c r="M14" s="15">
        <v>0</v>
      </c>
      <c r="N14" s="15">
        <v>0</v>
      </c>
      <c r="O14" s="15">
        <v>0</v>
      </c>
      <c r="P14" s="157">
        <f t="shared" si="2"/>
        <v>9</v>
      </c>
      <c r="Q14" s="27">
        <f>P14/P19</f>
        <v>2.6486168334314301E-3</v>
      </c>
      <c r="R14" s="15"/>
      <c r="S14" s="15">
        <f t="shared" si="3"/>
        <v>0</v>
      </c>
      <c r="T14" s="15">
        <f t="shared" si="0"/>
        <v>37</v>
      </c>
      <c r="U14" s="15">
        <f t="shared" si="0"/>
        <v>0</v>
      </c>
      <c r="V14" s="15">
        <f t="shared" si="0"/>
        <v>0</v>
      </c>
      <c r="W14" s="15">
        <f t="shared" si="4"/>
        <v>0</v>
      </c>
      <c r="X14" s="15">
        <f t="shared" si="5"/>
        <v>0</v>
      </c>
      <c r="Y14" s="15">
        <f t="shared" si="6"/>
        <v>37</v>
      </c>
      <c r="Z14" s="27">
        <f>Y14/Y19</f>
        <v>1.7823594585480995E-3</v>
      </c>
    </row>
    <row r="15" spans="1:26" ht="12" customHeight="1">
      <c r="A15" s="17" t="s">
        <v>17</v>
      </c>
      <c r="B15" s="15">
        <v>0</v>
      </c>
      <c r="C15" s="15">
        <v>4</v>
      </c>
      <c r="D15" s="15">
        <v>0</v>
      </c>
      <c r="E15" s="15">
        <v>0</v>
      </c>
      <c r="F15" s="65" t="s">
        <v>47</v>
      </c>
      <c r="G15" s="157">
        <f t="shared" si="1"/>
        <v>4</v>
      </c>
      <c r="H15" s="27">
        <f>G15/G19</f>
        <v>2.3040147456943725E-4</v>
      </c>
      <c r="I15" s="15"/>
      <c r="J15" s="15">
        <v>0</v>
      </c>
      <c r="K15" s="15">
        <v>3</v>
      </c>
      <c r="L15" s="15">
        <v>0</v>
      </c>
      <c r="M15" s="15">
        <v>0</v>
      </c>
      <c r="N15" s="15">
        <v>0</v>
      </c>
      <c r="O15" s="15">
        <v>0</v>
      </c>
      <c r="P15" s="157">
        <f t="shared" si="2"/>
        <v>3</v>
      </c>
      <c r="Q15" s="27">
        <f>P15/P19</f>
        <v>8.828722778104767E-4</v>
      </c>
      <c r="R15" s="15"/>
      <c r="S15" s="15">
        <f t="shared" si="3"/>
        <v>0</v>
      </c>
      <c r="T15" s="15">
        <f t="shared" si="0"/>
        <v>7</v>
      </c>
      <c r="U15" s="15">
        <f t="shared" si="0"/>
        <v>0</v>
      </c>
      <c r="V15" s="15">
        <f t="shared" si="0"/>
        <v>0</v>
      </c>
      <c r="W15" s="15">
        <f t="shared" si="4"/>
        <v>0</v>
      </c>
      <c r="X15" s="15">
        <f t="shared" si="5"/>
        <v>0</v>
      </c>
      <c r="Y15" s="15">
        <f t="shared" si="6"/>
        <v>7</v>
      </c>
      <c r="Z15" s="27">
        <f>Y15/Y19</f>
        <v>3.372031408063972E-4</v>
      </c>
    </row>
    <row r="16" spans="1:26" ht="12" customHeight="1">
      <c r="A16" s="17" t="s">
        <v>18</v>
      </c>
      <c r="B16" s="15">
        <v>0</v>
      </c>
      <c r="C16" s="15">
        <v>1</v>
      </c>
      <c r="D16" s="15">
        <v>0</v>
      </c>
      <c r="E16" s="15">
        <v>0</v>
      </c>
      <c r="F16" s="65" t="s">
        <v>47</v>
      </c>
      <c r="G16" s="157">
        <f t="shared" si="1"/>
        <v>1</v>
      </c>
      <c r="H16" s="27">
        <f>G16/G19</f>
        <v>5.7600368642359312E-5</v>
      </c>
      <c r="I16" s="15"/>
      <c r="J16" s="15">
        <v>0</v>
      </c>
      <c r="K16" s="15">
        <v>1</v>
      </c>
      <c r="L16" s="15">
        <v>0</v>
      </c>
      <c r="M16" s="15">
        <v>0</v>
      </c>
      <c r="N16" s="15">
        <v>0</v>
      </c>
      <c r="O16" s="15">
        <v>0</v>
      </c>
      <c r="P16" s="157">
        <f t="shared" si="2"/>
        <v>1</v>
      </c>
      <c r="Q16" s="27">
        <f>P16/P19</f>
        <v>2.942907592701589E-4</v>
      </c>
      <c r="R16" s="15"/>
      <c r="S16" s="15">
        <f t="shared" si="3"/>
        <v>0</v>
      </c>
      <c r="T16" s="15">
        <f t="shared" si="0"/>
        <v>2</v>
      </c>
      <c r="U16" s="15">
        <f t="shared" si="0"/>
        <v>0</v>
      </c>
      <c r="V16" s="15">
        <f t="shared" si="0"/>
        <v>0</v>
      </c>
      <c r="W16" s="15">
        <f t="shared" si="4"/>
        <v>0</v>
      </c>
      <c r="X16" s="15">
        <f t="shared" si="5"/>
        <v>0</v>
      </c>
      <c r="Y16" s="15">
        <f t="shared" si="6"/>
        <v>2</v>
      </c>
      <c r="Z16" s="27">
        <f>Y16/Y19</f>
        <v>9.6343754516113497E-5</v>
      </c>
    </row>
    <row r="17" spans="1:26" ht="12" customHeight="1">
      <c r="A17" s="17" t="s">
        <v>19</v>
      </c>
      <c r="B17" s="15">
        <v>0</v>
      </c>
      <c r="C17" s="15">
        <v>1</v>
      </c>
      <c r="D17" s="15">
        <v>0</v>
      </c>
      <c r="E17" s="15">
        <v>0</v>
      </c>
      <c r="F17" s="65" t="s">
        <v>47</v>
      </c>
      <c r="G17" s="157">
        <f t="shared" si="1"/>
        <v>1</v>
      </c>
      <c r="H17" s="27">
        <f>G17/G19</f>
        <v>5.7600368642359312E-5</v>
      </c>
      <c r="I17" s="15"/>
      <c r="J17" s="15">
        <v>0</v>
      </c>
      <c r="K17" s="15">
        <v>1</v>
      </c>
      <c r="L17" s="15">
        <v>0</v>
      </c>
      <c r="M17" s="15">
        <v>0</v>
      </c>
      <c r="N17" s="15">
        <v>0</v>
      </c>
      <c r="O17" s="15">
        <v>0</v>
      </c>
      <c r="P17" s="157">
        <f t="shared" si="2"/>
        <v>1</v>
      </c>
      <c r="Q17" s="27">
        <f>P17/P19</f>
        <v>2.942907592701589E-4</v>
      </c>
      <c r="R17" s="15"/>
      <c r="S17" s="15">
        <f t="shared" si="3"/>
        <v>0</v>
      </c>
      <c r="T17" s="15">
        <f t="shared" si="0"/>
        <v>2</v>
      </c>
      <c r="U17" s="15">
        <f t="shared" si="0"/>
        <v>0</v>
      </c>
      <c r="V17" s="15">
        <f t="shared" si="0"/>
        <v>0</v>
      </c>
      <c r="W17" s="15">
        <f t="shared" si="4"/>
        <v>0</v>
      </c>
      <c r="X17" s="15">
        <f t="shared" si="5"/>
        <v>0</v>
      </c>
      <c r="Y17" s="15">
        <f t="shared" si="6"/>
        <v>2</v>
      </c>
      <c r="Z17" s="27">
        <f>Y17/Y19</f>
        <v>9.6343754516113497E-5</v>
      </c>
    </row>
    <row r="18" spans="1:26" ht="12" customHeight="1">
      <c r="A18" s="17"/>
      <c r="B18" s="15"/>
      <c r="C18" s="15"/>
      <c r="D18" s="15"/>
      <c r="E18" s="15"/>
      <c r="F18" s="6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s="140" customFormat="1" ht="12" customHeight="1">
      <c r="A19" s="160" t="s">
        <v>8</v>
      </c>
      <c r="B19" s="161">
        <f>SUM(B9:B17)</f>
        <v>10726</v>
      </c>
      <c r="C19" s="161">
        <f t="shared" ref="C19:E19" si="7">SUM(C9:C17)</f>
        <v>3731</v>
      </c>
      <c r="D19" s="161">
        <f t="shared" si="7"/>
        <v>2542</v>
      </c>
      <c r="E19" s="161">
        <f t="shared" si="7"/>
        <v>362</v>
      </c>
      <c r="F19" s="205" t="s">
        <v>47</v>
      </c>
      <c r="G19" s="161">
        <f t="shared" ref="G19" si="8">SUM(B19:F19)</f>
        <v>17361</v>
      </c>
      <c r="H19" s="162">
        <f>G19/G19</f>
        <v>1</v>
      </c>
      <c r="I19" s="163"/>
      <c r="J19" s="161">
        <f>SUM(J9:J17)</f>
        <v>2112</v>
      </c>
      <c r="K19" s="161">
        <f t="shared" ref="K19:O19" si="9">SUM(K9:K17)</f>
        <v>554</v>
      </c>
      <c r="L19" s="161">
        <f t="shared" si="9"/>
        <v>113</v>
      </c>
      <c r="M19" s="161">
        <f t="shared" si="9"/>
        <v>564</v>
      </c>
      <c r="N19" s="161">
        <f t="shared" si="9"/>
        <v>10</v>
      </c>
      <c r="O19" s="161">
        <f t="shared" si="9"/>
        <v>45</v>
      </c>
      <c r="P19" s="161">
        <f t="shared" ref="P19" si="10">SUM(J19:O19)</f>
        <v>3398</v>
      </c>
      <c r="Q19" s="162">
        <f>P19/P19</f>
        <v>1</v>
      </c>
      <c r="R19" s="163"/>
      <c r="S19" s="163">
        <f t="shared" ref="S19:V19" si="11">B19+J19</f>
        <v>12838</v>
      </c>
      <c r="T19" s="163">
        <f t="shared" si="11"/>
        <v>4285</v>
      </c>
      <c r="U19" s="163">
        <f t="shared" si="11"/>
        <v>2655</v>
      </c>
      <c r="V19" s="163">
        <f t="shared" si="11"/>
        <v>926</v>
      </c>
      <c r="W19" s="163">
        <f>N19</f>
        <v>10</v>
      </c>
      <c r="X19" s="163">
        <f>O19</f>
        <v>45</v>
      </c>
      <c r="Y19" s="163">
        <f t="shared" ref="Y19" si="12">SUM(S19:X19)</f>
        <v>20759</v>
      </c>
      <c r="Z19" s="162">
        <f>Y19/Y19</f>
        <v>1</v>
      </c>
    </row>
    <row r="20" spans="1:26" ht="12" customHeight="1">
      <c r="A20" s="13" t="s">
        <v>33</v>
      </c>
      <c r="B20" s="39">
        <f>B19/G19</f>
        <v>0.61782155405794592</v>
      </c>
      <c r="C20" s="39">
        <f>C19/G19</f>
        <v>0.2149069754046426</v>
      </c>
      <c r="D20" s="39">
        <f>D19/G19</f>
        <v>0.14642013708887736</v>
      </c>
      <c r="E20" s="39">
        <f>E19/G19</f>
        <v>2.0851333448534071E-2</v>
      </c>
      <c r="F20" s="66" t="s">
        <v>47</v>
      </c>
      <c r="G20" s="39">
        <f>G19/G19</f>
        <v>1</v>
      </c>
      <c r="H20" s="39"/>
      <c r="I20" s="39"/>
      <c r="J20" s="39">
        <f>J19/P19</f>
        <v>0.62154208357857565</v>
      </c>
      <c r="K20" s="39">
        <f>K19/P19</f>
        <v>0.16303708063566805</v>
      </c>
      <c r="L20" s="39">
        <f>L19/P19</f>
        <v>3.325485579752796E-2</v>
      </c>
      <c r="M20" s="39">
        <f>M19/P19</f>
        <v>0.16597998822836962</v>
      </c>
      <c r="N20" s="39">
        <f>N19/P19</f>
        <v>2.942907592701589E-3</v>
      </c>
      <c r="O20" s="39">
        <f>O19/P19</f>
        <v>1.3243084167157151E-2</v>
      </c>
      <c r="P20" s="39">
        <f>P19/P19</f>
        <v>1</v>
      </c>
      <c r="Q20" s="39"/>
      <c r="R20" s="39"/>
      <c r="S20" s="39">
        <f>S19/Y19</f>
        <v>0.6184305602389325</v>
      </c>
      <c r="T20" s="39">
        <f>T19/Y19</f>
        <v>0.20641649405077317</v>
      </c>
      <c r="U20" s="39">
        <f>U19/Y19</f>
        <v>0.12789633412014068</v>
      </c>
      <c r="V20" s="39">
        <f>V19/Y19</f>
        <v>4.4607158340960545E-2</v>
      </c>
      <c r="W20" s="39">
        <f>W19/Y19</f>
        <v>4.8171877258056746E-4</v>
      </c>
      <c r="X20" s="39">
        <f>X19/Y19</f>
        <v>2.1677344766125534E-3</v>
      </c>
      <c r="Y20" s="39">
        <f>Y19/Y19</f>
        <v>1</v>
      </c>
      <c r="Z20" s="39"/>
    </row>
    <row r="21" spans="1:26" ht="12" customHeight="1">
      <c r="A21" s="26" t="s">
        <v>89</v>
      </c>
      <c r="B21" s="15">
        <f>SUM(B10:B17)</f>
        <v>0</v>
      </c>
      <c r="C21" s="15">
        <f t="shared" ref="C21:P21" si="13">SUM(C10:C17)</f>
        <v>3716</v>
      </c>
      <c r="D21" s="15">
        <f t="shared" si="13"/>
        <v>2499</v>
      </c>
      <c r="E21" s="15">
        <f t="shared" si="13"/>
        <v>40</v>
      </c>
      <c r="F21" s="65" t="s">
        <v>47</v>
      </c>
      <c r="G21" s="15">
        <f t="shared" si="13"/>
        <v>6255</v>
      </c>
      <c r="H21" s="15"/>
      <c r="I21" s="15"/>
      <c r="J21" s="15">
        <f t="shared" si="13"/>
        <v>0</v>
      </c>
      <c r="K21" s="15">
        <f t="shared" si="13"/>
        <v>514</v>
      </c>
      <c r="L21" s="15">
        <f t="shared" si="13"/>
        <v>60</v>
      </c>
      <c r="M21" s="15">
        <f t="shared" si="13"/>
        <v>13</v>
      </c>
      <c r="N21" s="15">
        <f>SUM(N10:N17)</f>
        <v>0</v>
      </c>
      <c r="O21" s="15">
        <f>SUM(O10:O17)</f>
        <v>17</v>
      </c>
      <c r="P21" s="15">
        <f t="shared" si="13"/>
        <v>604</v>
      </c>
      <c r="Q21" s="15"/>
      <c r="R21" s="15"/>
      <c r="S21" s="15">
        <f t="shared" ref="S21:V21" si="14">SUM(S10:S17)</f>
        <v>0</v>
      </c>
      <c r="T21" s="15">
        <f t="shared" si="14"/>
        <v>4230</v>
      </c>
      <c r="U21" s="15">
        <f t="shared" si="14"/>
        <v>2559</v>
      </c>
      <c r="V21" s="15">
        <f t="shared" si="14"/>
        <v>53</v>
      </c>
      <c r="W21" s="15">
        <f>SUM(W10:W17)</f>
        <v>0</v>
      </c>
      <c r="X21" s="15">
        <f>SUM(X10:X17)</f>
        <v>17</v>
      </c>
      <c r="Y21" s="15">
        <f>SUM(Y10:Y17)</f>
        <v>6859</v>
      </c>
      <c r="Z21" s="15"/>
    </row>
    <row r="22" spans="1:26" ht="12" customHeight="1">
      <c r="A22" s="26" t="s">
        <v>34</v>
      </c>
      <c r="B22" s="27">
        <f>B21/B19</f>
        <v>0</v>
      </c>
      <c r="C22" s="27">
        <f>C21/C19</f>
        <v>0.99597963012597157</v>
      </c>
      <c r="D22" s="27">
        <f>D21/D19</f>
        <v>0.98308418568056644</v>
      </c>
      <c r="E22" s="27">
        <f>E21/E19</f>
        <v>0.11049723756906077</v>
      </c>
      <c r="F22" s="65" t="s">
        <v>47</v>
      </c>
      <c r="G22" s="27">
        <f>G21/G19</f>
        <v>0.36029030585795752</v>
      </c>
      <c r="H22" s="27"/>
      <c r="I22" s="27"/>
      <c r="J22" s="27">
        <f t="shared" ref="J22:P22" si="15">J21/J19</f>
        <v>0</v>
      </c>
      <c r="K22" s="27">
        <f t="shared" si="15"/>
        <v>0.92779783393501802</v>
      </c>
      <c r="L22" s="27">
        <f t="shared" si="15"/>
        <v>0.53097345132743368</v>
      </c>
      <c r="M22" s="27">
        <f t="shared" si="15"/>
        <v>2.3049645390070921E-2</v>
      </c>
      <c r="N22" s="27">
        <f t="shared" si="15"/>
        <v>0</v>
      </c>
      <c r="O22" s="27">
        <f t="shared" ref="O22" si="16">O21/O19</f>
        <v>0.37777777777777777</v>
      </c>
      <c r="P22" s="27">
        <f t="shared" si="15"/>
        <v>0.17775161859917599</v>
      </c>
      <c r="Q22" s="27"/>
      <c r="R22" s="27"/>
      <c r="S22" s="27">
        <f t="shared" ref="S22:Y22" si="17">S21/S19</f>
        <v>0</v>
      </c>
      <c r="T22" s="27">
        <f t="shared" si="17"/>
        <v>0.98716452742123684</v>
      </c>
      <c r="U22" s="27">
        <f t="shared" si="17"/>
        <v>0.9638418079096045</v>
      </c>
      <c r="V22" s="27">
        <f t="shared" si="17"/>
        <v>5.7235421166306692E-2</v>
      </c>
      <c r="W22" s="27">
        <f t="shared" si="17"/>
        <v>0</v>
      </c>
      <c r="X22" s="27">
        <f t="shared" ref="X22" si="18">X21/X19</f>
        <v>0.37777777777777777</v>
      </c>
      <c r="Y22" s="27">
        <f t="shared" si="17"/>
        <v>0.33041090611301122</v>
      </c>
      <c r="Z22" s="27"/>
    </row>
    <row r="23" spans="1:26" ht="12" customHeight="1">
      <c r="A23" s="42" t="s">
        <v>35</v>
      </c>
      <c r="B23" s="43">
        <f>B21/G21</f>
        <v>0</v>
      </c>
      <c r="C23" s="43">
        <f>C21/G21</f>
        <v>0.59408473221422864</v>
      </c>
      <c r="D23" s="43">
        <f>D21/G21</f>
        <v>0.39952038369304554</v>
      </c>
      <c r="E23" s="43">
        <f>E21/G21</f>
        <v>6.3948840927258192E-3</v>
      </c>
      <c r="F23" s="18" t="s">
        <v>47</v>
      </c>
      <c r="G23" s="43">
        <f>G21/G21</f>
        <v>1</v>
      </c>
      <c r="H23" s="43"/>
      <c r="I23" s="43"/>
      <c r="J23" s="43">
        <f>J21/P21</f>
        <v>0</v>
      </c>
      <c r="K23" s="43">
        <f>K21/P21</f>
        <v>0.85099337748344372</v>
      </c>
      <c r="L23" s="43">
        <f>L21/P21</f>
        <v>9.9337748344370855E-2</v>
      </c>
      <c r="M23" s="43">
        <f>M21/P21</f>
        <v>2.1523178807947019E-2</v>
      </c>
      <c r="N23" s="43">
        <f>N21/P21</f>
        <v>0</v>
      </c>
      <c r="O23" s="43">
        <f>O21/P21</f>
        <v>2.8145695364238412E-2</v>
      </c>
      <c r="P23" s="43">
        <f>P21/P21</f>
        <v>1</v>
      </c>
      <c r="Q23" s="43"/>
      <c r="R23" s="43"/>
      <c r="S23" s="43">
        <f>S21/Y21</f>
        <v>0</v>
      </c>
      <c r="T23" s="43">
        <f>T21/Y21</f>
        <v>0.61670797492345819</v>
      </c>
      <c r="U23" s="43">
        <f>U21/Y21</f>
        <v>0.37308645575156729</v>
      </c>
      <c r="V23" s="43">
        <f>V21/Y21</f>
        <v>7.7270739174806827E-3</v>
      </c>
      <c r="W23" s="43">
        <f>W21/Y21</f>
        <v>0</v>
      </c>
      <c r="X23" s="43">
        <f>X21/Y21</f>
        <v>2.4784954074938037E-3</v>
      </c>
      <c r="Y23" s="43">
        <f>Y21/Y21</f>
        <v>1</v>
      </c>
      <c r="Z23" s="43"/>
    </row>
    <row r="24" spans="1:26" ht="12" customHeight="1">
      <c r="A24" s="19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9"/>
      <c r="M24" s="75"/>
      <c r="N24" s="295" t="s">
        <v>20</v>
      </c>
      <c r="O24" s="296"/>
      <c r="P24" s="296"/>
      <c r="Q24" s="79"/>
      <c r="R24" s="15"/>
      <c r="S24" s="40"/>
    </row>
    <row r="25" spans="1:26" ht="12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40"/>
    </row>
    <row r="26" spans="1:26" ht="12" customHeight="1">
      <c r="A26" s="22" t="s">
        <v>59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6"/>
      <c r="R26" s="76"/>
      <c r="S26" s="40"/>
    </row>
    <row r="27" spans="1:26" ht="12" customHeight="1">
      <c r="A27" s="1" t="s">
        <v>157</v>
      </c>
      <c r="B27" s="4"/>
      <c r="C27" s="4"/>
      <c r="D27" s="22"/>
      <c r="E27" s="22"/>
      <c r="F27" s="22"/>
      <c r="G27" s="22"/>
      <c r="H27" s="22"/>
      <c r="I27" s="22"/>
      <c r="J27" s="22"/>
      <c r="K27" s="22"/>
      <c r="L27" s="76"/>
      <c r="M27" s="76"/>
      <c r="N27" s="76"/>
      <c r="O27" s="76"/>
      <c r="P27" s="76"/>
      <c r="Q27" s="76"/>
      <c r="R27" s="76"/>
      <c r="S27" s="40"/>
      <c r="T27" s="291"/>
      <c r="U27" s="292"/>
    </row>
    <row r="28" spans="1:26" ht="12" customHeight="1">
      <c r="A28" s="89" t="s">
        <v>58</v>
      </c>
      <c r="B28" s="4"/>
      <c r="C28" s="4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40"/>
      <c r="T28" s="291"/>
      <c r="U28" s="292"/>
    </row>
    <row r="29" spans="1:26" ht="12" customHeight="1">
      <c r="A29" s="22" t="s">
        <v>46</v>
      </c>
      <c r="B29" s="4"/>
      <c r="C29" s="4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40"/>
      <c r="T29" s="40"/>
    </row>
    <row r="30" spans="1:26" ht="12" customHeight="1">
      <c r="A30" s="6"/>
      <c r="B30" s="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40"/>
      <c r="T30" s="41"/>
      <c r="U30" s="27"/>
    </row>
    <row r="31" spans="1:26" ht="12" customHeight="1">
      <c r="A31" s="8"/>
      <c r="B31" s="293" t="s">
        <v>2</v>
      </c>
      <c r="C31" s="293"/>
      <c r="D31" s="293"/>
      <c r="E31" s="293"/>
      <c r="F31" s="293"/>
      <c r="G31" s="293"/>
      <c r="H31" s="52"/>
      <c r="I31" s="8"/>
      <c r="J31" s="293" t="s">
        <v>22</v>
      </c>
      <c r="K31" s="294"/>
      <c r="L31" s="294"/>
      <c r="M31" s="294"/>
      <c r="N31" s="294"/>
      <c r="O31" s="294"/>
      <c r="P31" s="294"/>
      <c r="Q31" s="63"/>
      <c r="R31" s="8"/>
      <c r="S31" s="293" t="s">
        <v>48</v>
      </c>
      <c r="T31" s="294"/>
      <c r="U31" s="294"/>
      <c r="V31" s="294"/>
      <c r="W31" s="294"/>
      <c r="X31" s="294"/>
      <c r="Y31" s="294"/>
      <c r="Z31" s="71"/>
    </row>
    <row r="32" spans="1:26" ht="22.5">
      <c r="A32" s="9"/>
      <c r="B32" s="10" t="s">
        <v>4</v>
      </c>
      <c r="C32" s="10" t="s">
        <v>5</v>
      </c>
      <c r="D32" s="10" t="s">
        <v>6</v>
      </c>
      <c r="E32" s="10" t="s">
        <v>7</v>
      </c>
      <c r="F32" s="10" t="s">
        <v>10</v>
      </c>
      <c r="G32" s="10" t="s">
        <v>8</v>
      </c>
      <c r="H32" s="53" t="s">
        <v>33</v>
      </c>
      <c r="I32" s="10"/>
      <c r="J32" s="10" t="s">
        <v>4</v>
      </c>
      <c r="K32" s="10" t="s">
        <v>5</v>
      </c>
      <c r="L32" s="10" t="s">
        <v>6</v>
      </c>
      <c r="M32" s="10" t="s">
        <v>7</v>
      </c>
      <c r="N32" s="10" t="s">
        <v>9</v>
      </c>
      <c r="O32" s="10" t="s">
        <v>10</v>
      </c>
      <c r="P32" s="11" t="s">
        <v>8</v>
      </c>
      <c r="Q32" s="53" t="s">
        <v>33</v>
      </c>
      <c r="R32" s="10"/>
      <c r="S32" s="10" t="s">
        <v>4</v>
      </c>
      <c r="T32" s="10" t="s">
        <v>5</v>
      </c>
      <c r="U32" s="10" t="s">
        <v>6</v>
      </c>
      <c r="V32" s="10" t="s">
        <v>7</v>
      </c>
      <c r="W32" s="10" t="s">
        <v>9</v>
      </c>
      <c r="X32" s="10" t="s">
        <v>10</v>
      </c>
      <c r="Y32" s="11" t="s">
        <v>8</v>
      </c>
      <c r="Z32" s="53" t="s">
        <v>33</v>
      </c>
    </row>
    <row r="33" spans="1:26" ht="12" customHeight="1">
      <c r="A33" s="8"/>
      <c r="B33" s="8"/>
      <c r="C33" s="8"/>
      <c r="D33" s="8"/>
      <c r="E33" s="8"/>
      <c r="F33" s="55"/>
      <c r="G33" s="8"/>
      <c r="H33" s="8"/>
      <c r="I33" s="8"/>
      <c r="J33" s="8"/>
      <c r="K33" s="8"/>
      <c r="L33" s="8"/>
      <c r="M33" s="8"/>
      <c r="N33" s="8"/>
      <c r="O33" s="8"/>
      <c r="P33" s="8"/>
      <c r="Q33" s="29"/>
      <c r="R33" s="8"/>
      <c r="S33" s="15"/>
      <c r="T33" s="15"/>
      <c r="U33" s="15"/>
      <c r="V33" s="15"/>
      <c r="W33" s="15"/>
      <c r="X33" s="15"/>
      <c r="Y33" s="15"/>
      <c r="Z33" s="15"/>
    </row>
    <row r="34" spans="1:26" ht="12" customHeight="1">
      <c r="A34" s="16" t="s">
        <v>11</v>
      </c>
      <c r="B34" s="15">
        <v>2799440</v>
      </c>
      <c r="C34" s="15">
        <v>2470</v>
      </c>
      <c r="D34" s="15">
        <v>8400</v>
      </c>
      <c r="E34" s="15">
        <v>99210</v>
      </c>
      <c r="F34" s="65" t="s">
        <v>47</v>
      </c>
      <c r="G34" s="15">
        <v>2909510</v>
      </c>
      <c r="H34" s="27">
        <f>G34/G44</f>
        <v>0.70830980017917655</v>
      </c>
      <c r="I34" s="12"/>
      <c r="J34" s="15">
        <v>2023450</v>
      </c>
      <c r="K34" s="15">
        <v>39960</v>
      </c>
      <c r="L34" s="15">
        <v>64610</v>
      </c>
      <c r="M34" s="15">
        <v>614590</v>
      </c>
      <c r="N34" s="15" t="s">
        <v>64</v>
      </c>
      <c r="O34" s="15" t="s">
        <v>64</v>
      </c>
      <c r="P34" s="15">
        <v>2742600</v>
      </c>
      <c r="Q34" s="27">
        <f>P34/P44</f>
        <v>0.8391030720607987</v>
      </c>
      <c r="R34" s="12"/>
      <c r="S34" s="15">
        <f>B34+J34</f>
        <v>4822890</v>
      </c>
      <c r="T34" s="15">
        <f t="shared" ref="T34:V42" si="19">C34+K34</f>
        <v>42430</v>
      </c>
      <c r="U34" s="15">
        <f t="shared" si="19"/>
        <v>73010</v>
      </c>
      <c r="V34" s="15">
        <f>E34+M34</f>
        <v>713800</v>
      </c>
      <c r="W34" s="15" t="str">
        <f>N34</f>
        <v>?</v>
      </c>
      <c r="X34" s="15" t="str">
        <f>O34</f>
        <v>?</v>
      </c>
      <c r="Y34" s="15">
        <f>SUM(S34:X34)</f>
        <v>5652130</v>
      </c>
      <c r="Z34" s="27">
        <f>Y34/Y44</f>
        <v>0.76626894445220217</v>
      </c>
    </row>
    <row r="35" spans="1:26" ht="12" customHeight="1">
      <c r="A35" s="17" t="s">
        <v>12</v>
      </c>
      <c r="B35" s="15">
        <v>0</v>
      </c>
      <c r="C35" s="15">
        <v>361960</v>
      </c>
      <c r="D35" s="15">
        <v>396520</v>
      </c>
      <c r="E35" s="15">
        <v>8840</v>
      </c>
      <c r="F35" s="65" t="s">
        <v>47</v>
      </c>
      <c r="G35" s="15">
        <v>767320</v>
      </c>
      <c r="H35" s="27">
        <f>G35/G44</f>
        <v>0.18680130876796636</v>
      </c>
      <c r="I35" s="12"/>
      <c r="J35" s="15">
        <v>0</v>
      </c>
      <c r="K35" s="15">
        <v>120100</v>
      </c>
      <c r="L35" s="15">
        <v>40830</v>
      </c>
      <c r="M35" s="15">
        <v>11190</v>
      </c>
      <c r="N35" s="15">
        <v>0</v>
      </c>
      <c r="O35" s="15" t="s">
        <v>64</v>
      </c>
      <c r="P35" s="15">
        <v>172110</v>
      </c>
      <c r="Q35" s="27">
        <f>P35/P44</f>
        <v>5.2657343299199327E-2</v>
      </c>
      <c r="R35" s="12"/>
      <c r="S35" s="15">
        <f t="shared" ref="S35:S42" si="20">B35+J35</f>
        <v>0</v>
      </c>
      <c r="T35" s="15">
        <f t="shared" si="19"/>
        <v>482060</v>
      </c>
      <c r="U35" s="15">
        <f t="shared" si="19"/>
        <v>437350</v>
      </c>
      <c r="V35" s="15">
        <f t="shared" si="19"/>
        <v>20030</v>
      </c>
      <c r="W35" s="15">
        <f t="shared" ref="W35:X44" si="21">N35</f>
        <v>0</v>
      </c>
      <c r="X35" s="15" t="str">
        <f t="shared" si="21"/>
        <v>?</v>
      </c>
      <c r="Y35" s="15">
        <f>SUM(S35:X35)</f>
        <v>939440</v>
      </c>
      <c r="Z35" s="27">
        <f>Y35/Y44</f>
        <v>0.12736148977043643</v>
      </c>
    </row>
    <row r="36" spans="1:26" ht="12" customHeight="1">
      <c r="A36" s="17" t="s">
        <v>13</v>
      </c>
      <c r="B36" s="15">
        <v>0</v>
      </c>
      <c r="C36" s="15">
        <v>404350</v>
      </c>
      <c r="D36" s="15">
        <v>0</v>
      </c>
      <c r="E36" s="15">
        <v>0</v>
      </c>
      <c r="F36" s="65" t="s">
        <v>47</v>
      </c>
      <c r="G36" s="15">
        <v>404350</v>
      </c>
      <c r="H36" s="27">
        <f>G36/G44</f>
        <v>9.8437560861605572E-2</v>
      </c>
      <c r="I36" s="12"/>
      <c r="J36" s="15">
        <v>0</v>
      </c>
      <c r="K36" s="15">
        <v>316600</v>
      </c>
      <c r="L36" s="15">
        <v>0</v>
      </c>
      <c r="M36" s="15">
        <v>1290</v>
      </c>
      <c r="N36" s="15">
        <v>0</v>
      </c>
      <c r="O36" s="15" t="s">
        <v>64</v>
      </c>
      <c r="P36" s="15">
        <v>317890</v>
      </c>
      <c r="Q36" s="27">
        <f>P36/P44</f>
        <v>9.7258978916869868E-2</v>
      </c>
      <c r="R36" s="12"/>
      <c r="S36" s="15">
        <f t="shared" si="20"/>
        <v>0</v>
      </c>
      <c r="T36" s="15">
        <f t="shared" si="19"/>
        <v>720950</v>
      </c>
      <c r="U36" s="15">
        <f t="shared" si="19"/>
        <v>0</v>
      </c>
      <c r="V36" s="15">
        <f t="shared" si="19"/>
        <v>1290</v>
      </c>
      <c r="W36" s="15">
        <f t="shared" si="21"/>
        <v>0</v>
      </c>
      <c r="X36" s="15" t="str">
        <f t="shared" si="21"/>
        <v>?</v>
      </c>
      <c r="Y36" s="15">
        <f t="shared" ref="Y36:Y42" si="22">SUM(S36:X36)</f>
        <v>722240</v>
      </c>
      <c r="Z36" s="27">
        <f>Y36/Y44</f>
        <v>9.7915313773950435E-2</v>
      </c>
    </row>
    <row r="37" spans="1:26" ht="12" customHeight="1">
      <c r="A37" s="17" t="s">
        <v>14</v>
      </c>
      <c r="B37" s="15">
        <v>0</v>
      </c>
      <c r="C37" s="15">
        <v>420</v>
      </c>
      <c r="D37" s="15">
        <v>4070</v>
      </c>
      <c r="E37" s="15">
        <v>0</v>
      </c>
      <c r="F37" s="65" t="s">
        <v>47</v>
      </c>
      <c r="G37" s="15">
        <v>4490</v>
      </c>
      <c r="H37" s="27">
        <f>G37/G44</f>
        <v>1.0930744361780859E-3</v>
      </c>
      <c r="I37" s="12"/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27">
        <f>P37/P44</f>
        <v>0</v>
      </c>
      <c r="R37" s="12"/>
      <c r="S37" s="15">
        <f t="shared" si="20"/>
        <v>0</v>
      </c>
      <c r="T37" s="15">
        <f t="shared" si="19"/>
        <v>420</v>
      </c>
      <c r="U37" s="15">
        <f t="shared" si="19"/>
        <v>4070</v>
      </c>
      <c r="V37" s="15">
        <f t="shared" si="19"/>
        <v>0</v>
      </c>
      <c r="W37" s="15">
        <f t="shared" si="21"/>
        <v>0</v>
      </c>
      <c r="X37" s="15">
        <f t="shared" si="21"/>
        <v>0</v>
      </c>
      <c r="Y37" s="15">
        <f t="shared" si="22"/>
        <v>4490</v>
      </c>
      <c r="Z37" s="27">
        <f>Y37/Y44</f>
        <v>6.0871698998260612E-4</v>
      </c>
    </row>
    <row r="38" spans="1:26" ht="12" customHeight="1">
      <c r="A38" s="17" t="s">
        <v>15</v>
      </c>
      <c r="B38" s="15">
        <v>0</v>
      </c>
      <c r="C38" s="15">
        <v>6180</v>
      </c>
      <c r="D38" s="15">
        <v>5130</v>
      </c>
      <c r="E38" s="15">
        <v>220</v>
      </c>
      <c r="F38" s="65" t="s">
        <v>47</v>
      </c>
      <c r="G38" s="15">
        <v>11540</v>
      </c>
      <c r="H38" s="27">
        <f>G38/G44</f>
        <v>2.8093717134732988E-3</v>
      </c>
      <c r="I38" s="12"/>
      <c r="J38" s="15">
        <v>0</v>
      </c>
      <c r="K38" s="15">
        <v>19720</v>
      </c>
      <c r="L38" s="15">
        <v>7300</v>
      </c>
      <c r="M38" s="15">
        <v>780</v>
      </c>
      <c r="N38" s="15">
        <v>0</v>
      </c>
      <c r="O38" s="15" t="s">
        <v>64</v>
      </c>
      <c r="P38" s="15">
        <v>27810</v>
      </c>
      <c r="Q38" s="27">
        <f>P38/P44</f>
        <v>8.5085161649569065E-3</v>
      </c>
      <c r="R38" s="12"/>
      <c r="S38" s="15">
        <f t="shared" si="20"/>
        <v>0</v>
      </c>
      <c r="T38" s="15">
        <f t="shared" si="19"/>
        <v>25900</v>
      </c>
      <c r="U38" s="15">
        <f t="shared" si="19"/>
        <v>12430</v>
      </c>
      <c r="V38" s="15">
        <f t="shared" si="19"/>
        <v>1000</v>
      </c>
      <c r="W38" s="15">
        <f t="shared" si="21"/>
        <v>0</v>
      </c>
      <c r="X38" s="15" t="str">
        <f t="shared" si="21"/>
        <v>?</v>
      </c>
      <c r="Y38" s="15">
        <f t="shared" si="22"/>
        <v>39330</v>
      </c>
      <c r="Z38" s="27">
        <f>Y38/Y44</f>
        <v>5.3320354601371711E-3</v>
      </c>
    </row>
    <row r="39" spans="1:26" ht="12" customHeight="1">
      <c r="A39" s="17" t="s">
        <v>16</v>
      </c>
      <c r="B39" s="15">
        <v>0</v>
      </c>
      <c r="C39" s="15">
        <v>8690</v>
      </c>
      <c r="D39" s="15">
        <v>0</v>
      </c>
      <c r="E39" s="15">
        <v>0</v>
      </c>
      <c r="F39" s="65" t="s">
        <v>47</v>
      </c>
      <c r="G39" s="15">
        <v>8690</v>
      </c>
      <c r="H39" s="27">
        <f>G39/G44</f>
        <v>2.1155494098858722E-3</v>
      </c>
      <c r="I39" s="12"/>
      <c r="J39" s="15">
        <v>0</v>
      </c>
      <c r="K39" s="15">
        <v>6080</v>
      </c>
      <c r="L39" s="15">
        <v>0</v>
      </c>
      <c r="M39" s="15">
        <v>0</v>
      </c>
      <c r="N39" s="15">
        <v>0</v>
      </c>
      <c r="O39" s="15">
        <v>0</v>
      </c>
      <c r="P39" s="15">
        <v>6080</v>
      </c>
      <c r="Q39" s="27">
        <f>P39/P44</f>
        <v>1.860186202191226E-3</v>
      </c>
      <c r="R39" s="12"/>
      <c r="S39" s="15">
        <f t="shared" si="20"/>
        <v>0</v>
      </c>
      <c r="T39" s="15">
        <f t="shared" si="19"/>
        <v>14770</v>
      </c>
      <c r="U39" s="15">
        <f t="shared" si="19"/>
        <v>0</v>
      </c>
      <c r="V39" s="15">
        <f t="shared" si="19"/>
        <v>0</v>
      </c>
      <c r="W39" s="15">
        <f t="shared" si="21"/>
        <v>0</v>
      </c>
      <c r="X39" s="15">
        <f t="shared" si="21"/>
        <v>0</v>
      </c>
      <c r="Y39" s="15">
        <f t="shared" si="22"/>
        <v>14770</v>
      </c>
      <c r="Z39" s="27">
        <f>Y39/Y44</f>
        <v>2.002394196446123E-3</v>
      </c>
    </row>
    <row r="40" spans="1:26" ht="12" customHeight="1">
      <c r="A40" s="17" t="s">
        <v>17</v>
      </c>
      <c r="B40" s="15">
        <v>0</v>
      </c>
      <c r="C40" s="15">
        <v>1150</v>
      </c>
      <c r="D40" s="15">
        <v>0</v>
      </c>
      <c r="E40" s="15">
        <v>0</v>
      </c>
      <c r="F40" s="65" t="s">
        <v>47</v>
      </c>
      <c r="G40" s="15">
        <v>1150</v>
      </c>
      <c r="H40" s="27">
        <f>G40/G44</f>
        <v>2.799633856580844E-4</v>
      </c>
      <c r="I40" s="12"/>
      <c r="J40" s="15">
        <v>0</v>
      </c>
      <c r="K40" s="15">
        <v>1200</v>
      </c>
      <c r="L40" s="15">
        <v>0</v>
      </c>
      <c r="M40" s="15">
        <v>0</v>
      </c>
      <c r="N40" s="15">
        <v>0</v>
      </c>
      <c r="O40" s="15">
        <v>0</v>
      </c>
      <c r="P40" s="15">
        <v>1200</v>
      </c>
      <c r="Q40" s="27">
        <f>P40/P44</f>
        <v>3.6714201359037355E-4</v>
      </c>
      <c r="R40" s="12"/>
      <c r="S40" s="15">
        <f t="shared" si="20"/>
        <v>0</v>
      </c>
      <c r="T40" s="15">
        <f t="shared" si="19"/>
        <v>2350</v>
      </c>
      <c r="U40" s="15">
        <f t="shared" si="19"/>
        <v>0</v>
      </c>
      <c r="V40" s="15">
        <f t="shared" si="19"/>
        <v>0</v>
      </c>
      <c r="W40" s="15">
        <f t="shared" si="21"/>
        <v>0</v>
      </c>
      <c r="X40" s="15">
        <f t="shared" si="21"/>
        <v>0</v>
      </c>
      <c r="Y40" s="15">
        <f t="shared" si="22"/>
        <v>2350</v>
      </c>
      <c r="Z40" s="27">
        <f>Y40/Y44</f>
        <v>3.1859352482385846E-4</v>
      </c>
    </row>
    <row r="41" spans="1:26" ht="12" customHeight="1">
      <c r="A41" s="17" t="s">
        <v>18</v>
      </c>
      <c r="B41" s="15">
        <v>0</v>
      </c>
      <c r="C41" s="15">
        <v>300</v>
      </c>
      <c r="D41" s="15">
        <v>0</v>
      </c>
      <c r="E41" s="15">
        <v>0</v>
      </c>
      <c r="F41" s="65" t="s">
        <v>47</v>
      </c>
      <c r="G41" s="15">
        <v>300</v>
      </c>
      <c r="H41" s="27">
        <f>G41/G44</f>
        <v>7.3033926693413307E-5</v>
      </c>
      <c r="I41" s="12"/>
      <c r="J41" s="15">
        <v>0</v>
      </c>
      <c r="K41" s="15">
        <v>500</v>
      </c>
      <c r="L41" s="15">
        <v>0</v>
      </c>
      <c r="M41" s="15">
        <v>0</v>
      </c>
      <c r="N41" s="15">
        <v>0</v>
      </c>
      <c r="O41" s="15">
        <v>0</v>
      </c>
      <c r="P41" s="15">
        <v>500</v>
      </c>
      <c r="Q41" s="27">
        <f>P41/P44</f>
        <v>1.5297583899598897E-4</v>
      </c>
      <c r="R41" s="12"/>
      <c r="S41" s="15">
        <f t="shared" si="20"/>
        <v>0</v>
      </c>
      <c r="T41" s="15">
        <f t="shared" si="19"/>
        <v>800</v>
      </c>
      <c r="U41" s="15">
        <f t="shared" si="19"/>
        <v>0</v>
      </c>
      <c r="V41" s="15">
        <f t="shared" si="19"/>
        <v>0</v>
      </c>
      <c r="W41" s="15">
        <f t="shared" si="21"/>
        <v>0</v>
      </c>
      <c r="X41" s="15">
        <f t="shared" si="21"/>
        <v>0</v>
      </c>
      <c r="Y41" s="15">
        <f t="shared" si="22"/>
        <v>800</v>
      </c>
      <c r="Z41" s="27">
        <f>Y41/Y44</f>
        <v>1.0845737015280288E-4</v>
      </c>
    </row>
    <row r="42" spans="1:26" ht="12" customHeight="1">
      <c r="A42" s="17" t="s">
        <v>19</v>
      </c>
      <c r="B42" s="15">
        <v>0</v>
      </c>
      <c r="C42" s="15">
        <v>330</v>
      </c>
      <c r="D42" s="15">
        <v>0</v>
      </c>
      <c r="E42" s="15">
        <v>0</v>
      </c>
      <c r="F42" s="65" t="s">
        <v>47</v>
      </c>
      <c r="G42" s="15">
        <v>330</v>
      </c>
      <c r="H42" s="27">
        <f>G42/G44</f>
        <v>8.0337319362754639E-5</v>
      </c>
      <c r="I42" s="12"/>
      <c r="J42" s="15">
        <v>0</v>
      </c>
      <c r="K42" s="15">
        <v>290</v>
      </c>
      <c r="L42" s="15">
        <v>0</v>
      </c>
      <c r="M42" s="15">
        <v>0</v>
      </c>
      <c r="N42" s="15">
        <v>0</v>
      </c>
      <c r="O42" s="15">
        <v>0</v>
      </c>
      <c r="P42" s="15">
        <v>290</v>
      </c>
      <c r="Q42" s="27">
        <f>P42/P44</f>
        <v>8.8725986617673602E-5</v>
      </c>
      <c r="R42" s="12"/>
      <c r="S42" s="15">
        <f t="shared" si="20"/>
        <v>0</v>
      </c>
      <c r="T42" s="15">
        <f t="shared" si="19"/>
        <v>620</v>
      </c>
      <c r="U42" s="15">
        <f t="shared" si="19"/>
        <v>0</v>
      </c>
      <c r="V42" s="15">
        <f t="shared" si="19"/>
        <v>0</v>
      </c>
      <c r="W42" s="15">
        <f t="shared" si="21"/>
        <v>0</v>
      </c>
      <c r="X42" s="15">
        <f>O42</f>
        <v>0</v>
      </c>
      <c r="Y42" s="15">
        <f t="shared" si="22"/>
        <v>620</v>
      </c>
      <c r="Z42" s="27">
        <f>Y42/Y44</f>
        <v>8.405446186842223E-5</v>
      </c>
    </row>
    <row r="43" spans="1:26" ht="12" customHeight="1">
      <c r="A43" s="17"/>
      <c r="B43" s="15"/>
      <c r="C43" s="15"/>
      <c r="D43" s="15"/>
      <c r="E43" s="15"/>
      <c r="F43" s="65"/>
      <c r="G43" s="15"/>
      <c r="H43" s="15"/>
      <c r="I43" s="12"/>
      <c r="J43" s="15"/>
      <c r="K43" s="15"/>
      <c r="L43" s="15"/>
      <c r="M43" s="15"/>
      <c r="N43" s="15"/>
      <c r="O43" s="15"/>
      <c r="P43" s="15"/>
      <c r="Q43" s="15"/>
      <c r="R43" s="12"/>
      <c r="S43" s="15"/>
      <c r="T43" s="15"/>
      <c r="U43" s="15"/>
      <c r="V43" s="15"/>
      <c r="W43" s="15"/>
      <c r="X43" s="15"/>
      <c r="Y43" s="15"/>
      <c r="Z43" s="15"/>
    </row>
    <row r="44" spans="1:26" ht="12" customHeight="1">
      <c r="A44" s="13" t="s">
        <v>8</v>
      </c>
      <c r="B44" s="14">
        <v>2799440</v>
      </c>
      <c r="C44" s="14">
        <v>785840</v>
      </c>
      <c r="D44" s="14">
        <v>414130</v>
      </c>
      <c r="E44" s="14">
        <v>108270</v>
      </c>
      <c r="F44" s="66" t="s">
        <v>47</v>
      </c>
      <c r="G44" s="14">
        <v>4107680</v>
      </c>
      <c r="H44" s="39">
        <f>G44/G44</f>
        <v>1</v>
      </c>
      <c r="I44" s="14"/>
      <c r="J44" s="14">
        <v>2023450</v>
      </c>
      <c r="K44" s="14">
        <v>504450</v>
      </c>
      <c r="L44" s="14">
        <v>112740</v>
      </c>
      <c r="M44" s="14">
        <v>627850</v>
      </c>
      <c r="N44" s="14" t="s">
        <v>64</v>
      </c>
      <c r="O44" s="14" t="s">
        <v>64</v>
      </c>
      <c r="P44" s="14">
        <v>3268490</v>
      </c>
      <c r="Q44" s="39">
        <f>P44/P44</f>
        <v>1</v>
      </c>
      <c r="R44" s="14"/>
      <c r="S44" s="14">
        <f t="shared" ref="S44:V44" si="23">B44+J44</f>
        <v>4822890</v>
      </c>
      <c r="T44" s="14">
        <f t="shared" si="23"/>
        <v>1290290</v>
      </c>
      <c r="U44" s="14">
        <f t="shared" si="23"/>
        <v>526870</v>
      </c>
      <c r="V44" s="14">
        <f t="shared" si="23"/>
        <v>736120</v>
      </c>
      <c r="W44" s="14" t="str">
        <f t="shared" si="21"/>
        <v>?</v>
      </c>
      <c r="X44" s="14" t="str">
        <f>O44</f>
        <v>?</v>
      </c>
      <c r="Y44" s="14">
        <f t="shared" ref="Y44" si="24">SUM(S44:X44)</f>
        <v>7376170</v>
      </c>
      <c r="Z44" s="39">
        <f>Y44/Y44</f>
        <v>1</v>
      </c>
    </row>
    <row r="45" spans="1:26" ht="12" customHeight="1">
      <c r="A45" s="13" t="s">
        <v>33</v>
      </c>
      <c r="B45" s="39">
        <f>B44/G44</f>
        <v>0.68151365247536322</v>
      </c>
      <c r="C45" s="39">
        <f>C44/G44</f>
        <v>0.19130993650917305</v>
      </c>
      <c r="D45" s="39">
        <f>D44/G44</f>
        <v>0.10081846687181086</v>
      </c>
      <c r="E45" s="39">
        <f>E44/G44</f>
        <v>2.6357944143652865E-2</v>
      </c>
      <c r="F45" s="66" t="s">
        <v>47</v>
      </c>
      <c r="G45" s="39">
        <f>G44/G44</f>
        <v>1</v>
      </c>
      <c r="H45" s="39"/>
      <c r="I45" s="39"/>
      <c r="J45" s="39">
        <f>J44/P44</f>
        <v>0.61907792283286778</v>
      </c>
      <c r="K45" s="39">
        <f>K44/P44</f>
        <v>0.15433732396305327</v>
      </c>
      <c r="L45" s="39">
        <f>L44/P44</f>
        <v>3.4492992176815597E-2</v>
      </c>
      <c r="M45" s="39">
        <f>M44/P44</f>
        <v>0.19209176102726336</v>
      </c>
      <c r="N45" s="39" t="s">
        <v>64</v>
      </c>
      <c r="O45" s="39" t="s">
        <v>64</v>
      </c>
      <c r="P45" s="39">
        <f>P44/P44</f>
        <v>1</v>
      </c>
      <c r="Q45" s="39"/>
      <c r="R45" s="39"/>
      <c r="S45" s="39">
        <f>S44/Y44</f>
        <v>0.65384745742031436</v>
      </c>
      <c r="T45" s="39">
        <f>T44/Y44</f>
        <v>0.17492682516807503</v>
      </c>
      <c r="U45" s="39">
        <f>U44/Y44</f>
        <v>7.142866826550906E-2</v>
      </c>
      <c r="V45" s="39">
        <f>V44/Y44</f>
        <v>9.9797049146101574E-2</v>
      </c>
      <c r="W45" s="39" t="s">
        <v>64</v>
      </c>
      <c r="X45" s="39" t="s">
        <v>64</v>
      </c>
      <c r="Y45" s="39">
        <f>Y44/Y44</f>
        <v>1</v>
      </c>
      <c r="Z45" s="39"/>
    </row>
    <row r="46" spans="1:26" ht="12" customHeight="1">
      <c r="A46" s="26" t="s">
        <v>89</v>
      </c>
      <c r="B46" s="15">
        <f>SUM(B35:B42)</f>
        <v>0</v>
      </c>
      <c r="C46" s="15">
        <f t="shared" ref="C46:P46" si="25">SUM(C35:C42)</f>
        <v>783380</v>
      </c>
      <c r="D46" s="15">
        <f t="shared" si="25"/>
        <v>405720</v>
      </c>
      <c r="E46" s="15">
        <f t="shared" si="25"/>
        <v>9060</v>
      </c>
      <c r="F46" s="65" t="s">
        <v>47</v>
      </c>
      <c r="G46" s="15">
        <f t="shared" si="25"/>
        <v>1198170</v>
      </c>
      <c r="H46" s="15"/>
      <c r="I46" s="15"/>
      <c r="J46" s="15">
        <f t="shared" si="25"/>
        <v>0</v>
      </c>
      <c r="K46" s="15">
        <f t="shared" si="25"/>
        <v>464490</v>
      </c>
      <c r="L46" s="15">
        <f t="shared" si="25"/>
        <v>48130</v>
      </c>
      <c r="M46" s="15">
        <f t="shared" si="25"/>
        <v>13260</v>
      </c>
      <c r="N46" s="15">
        <v>0</v>
      </c>
      <c r="O46" s="15" t="s">
        <v>64</v>
      </c>
      <c r="P46" s="15">
        <f t="shared" si="25"/>
        <v>525880</v>
      </c>
      <c r="Q46" s="15"/>
      <c r="R46" s="15"/>
      <c r="S46" s="15">
        <f t="shared" ref="S46:V46" si="26">SUM(S35:S42)</f>
        <v>0</v>
      </c>
      <c r="T46" s="15">
        <f t="shared" si="26"/>
        <v>1247870</v>
      </c>
      <c r="U46" s="15">
        <f t="shared" si="26"/>
        <v>453850</v>
      </c>
      <c r="V46" s="15">
        <f t="shared" si="26"/>
        <v>22320</v>
      </c>
      <c r="W46" s="15">
        <v>0</v>
      </c>
      <c r="X46" s="15" t="s">
        <v>64</v>
      </c>
      <c r="Y46" s="15">
        <f>SUM(Y35:Y42)</f>
        <v>1724040</v>
      </c>
      <c r="Z46" s="15"/>
    </row>
    <row r="47" spans="1:26" ht="12" customHeight="1">
      <c r="A47" s="26" t="s">
        <v>34</v>
      </c>
      <c r="B47" s="27">
        <f>B46/B44</f>
        <v>0</v>
      </c>
      <c r="C47" s="27">
        <f>C46/C44</f>
        <v>0.99686959177440704</v>
      </c>
      <c r="D47" s="27">
        <f>D46/D44</f>
        <v>0.97969236713109409</v>
      </c>
      <c r="E47" s="27">
        <f>E46/E44</f>
        <v>8.3679689664727067E-2</v>
      </c>
      <c r="F47" s="65" t="s">
        <v>47</v>
      </c>
      <c r="G47" s="27">
        <f>G46/G44</f>
        <v>0.29169019982082345</v>
      </c>
      <c r="H47" s="27"/>
      <c r="I47" s="27"/>
      <c r="J47" s="27">
        <f t="shared" ref="J47:P47" si="27">J46/J44</f>
        <v>0</v>
      </c>
      <c r="K47" s="27">
        <f t="shared" si="27"/>
        <v>0.9207850133809099</v>
      </c>
      <c r="L47" s="27">
        <f t="shared" si="27"/>
        <v>0.4269114777363846</v>
      </c>
      <c r="M47" s="27">
        <f t="shared" si="27"/>
        <v>2.1119694194473203E-2</v>
      </c>
      <c r="N47" s="27">
        <v>0</v>
      </c>
      <c r="O47" s="15" t="s">
        <v>64</v>
      </c>
      <c r="P47" s="27">
        <f t="shared" si="27"/>
        <v>0.16089386842242137</v>
      </c>
      <c r="Q47" s="27"/>
      <c r="R47" s="27"/>
      <c r="S47" s="27">
        <f t="shared" ref="S47:Y47" si="28">S46/S44</f>
        <v>0</v>
      </c>
      <c r="T47" s="27">
        <f t="shared" si="28"/>
        <v>0.96712366987266429</v>
      </c>
      <c r="U47" s="27">
        <f t="shared" si="28"/>
        <v>0.86140793744187372</v>
      </c>
      <c r="V47" s="27">
        <f t="shared" si="28"/>
        <v>3.0321143291854587E-2</v>
      </c>
      <c r="W47" s="27">
        <v>0</v>
      </c>
      <c r="X47" s="15" t="s">
        <v>64</v>
      </c>
      <c r="Y47" s="27">
        <f t="shared" si="28"/>
        <v>0.23373105554779783</v>
      </c>
      <c r="Z47" s="27"/>
    </row>
    <row r="48" spans="1:26" ht="12" customHeight="1">
      <c r="A48" s="42" t="s">
        <v>35</v>
      </c>
      <c r="B48" s="43">
        <f>B46/G46</f>
        <v>0</v>
      </c>
      <c r="C48" s="43">
        <f>C46/G46</f>
        <v>0.65381373260889519</v>
      </c>
      <c r="D48" s="43">
        <f>D46/G46</f>
        <v>0.33861638999474197</v>
      </c>
      <c r="E48" s="43">
        <f>E46/G46</f>
        <v>7.5615313352863115E-3</v>
      </c>
      <c r="F48" s="18" t="s">
        <v>47</v>
      </c>
      <c r="G48" s="43">
        <f>G46/G46</f>
        <v>1</v>
      </c>
      <c r="H48" s="43"/>
      <c r="I48" s="43"/>
      <c r="J48" s="43">
        <f>J46/P46</f>
        <v>0</v>
      </c>
      <c r="K48" s="43">
        <f>K46/P46</f>
        <v>0.88326234121852898</v>
      </c>
      <c r="L48" s="43">
        <f>L46/P46</f>
        <v>9.1522780862554193E-2</v>
      </c>
      <c r="M48" s="43">
        <f>M46/P46</f>
        <v>2.5214877918916863E-2</v>
      </c>
      <c r="N48" s="43">
        <v>0</v>
      </c>
      <c r="O48" s="6" t="s">
        <v>64</v>
      </c>
      <c r="P48" s="43">
        <f>P46/P46</f>
        <v>1</v>
      </c>
      <c r="Q48" s="43"/>
      <c r="R48" s="43"/>
      <c r="S48" s="43">
        <f>S46/Y46</f>
        <v>0</v>
      </c>
      <c r="T48" s="43">
        <f>T46/Y46</f>
        <v>0.72380571216445089</v>
      </c>
      <c r="U48" s="43">
        <f>U46/Y46</f>
        <v>0.26324795248370109</v>
      </c>
      <c r="V48" s="43">
        <f>V46/Y46</f>
        <v>1.2946335351847985E-2</v>
      </c>
      <c r="W48" s="43">
        <v>0</v>
      </c>
      <c r="X48" s="6" t="s">
        <v>64</v>
      </c>
      <c r="Y48" s="43">
        <f>Y46/Y46</f>
        <v>1</v>
      </c>
      <c r="Z48" s="43"/>
    </row>
    <row r="49" spans="1:25" ht="12" customHeight="1">
      <c r="A49" s="8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9"/>
      <c r="M49" s="75"/>
      <c r="N49" s="295" t="s">
        <v>20</v>
      </c>
      <c r="O49" s="296"/>
      <c r="P49" s="296"/>
      <c r="Q49" s="79"/>
      <c r="R49" s="15"/>
      <c r="S49" s="40"/>
    </row>
    <row r="50" spans="1:25" ht="12" customHeight="1">
      <c r="A50" s="225" t="s">
        <v>29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9"/>
      <c r="M50" s="79"/>
      <c r="N50" s="24"/>
      <c r="O50" s="79"/>
      <c r="P50" s="79"/>
      <c r="Q50" s="79"/>
      <c r="R50" s="15"/>
      <c r="S50" s="40"/>
    </row>
    <row r="51" spans="1:25" ht="12" customHeight="1">
      <c r="A51" s="8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9"/>
      <c r="M51" s="79"/>
      <c r="N51" s="24"/>
      <c r="O51" s="79"/>
      <c r="P51" s="79"/>
      <c r="Q51" s="79"/>
      <c r="R51" s="6"/>
      <c r="S51" s="40"/>
    </row>
    <row r="52" spans="1:25" ht="12" customHeight="1">
      <c r="A52" s="29"/>
      <c r="B52" s="293" t="s">
        <v>2</v>
      </c>
      <c r="C52" s="293"/>
      <c r="D52" s="293"/>
      <c r="E52" s="293"/>
      <c r="F52" s="293"/>
      <c r="G52" s="293"/>
      <c r="H52" s="56"/>
      <c r="I52" s="29"/>
      <c r="J52" s="293" t="s">
        <v>22</v>
      </c>
      <c r="K52" s="294"/>
      <c r="L52" s="294"/>
      <c r="M52" s="294"/>
      <c r="N52" s="294"/>
      <c r="O52" s="294"/>
      <c r="P52" s="294"/>
      <c r="Q52" s="63"/>
      <c r="R52" s="8"/>
      <c r="S52" s="293" t="s">
        <v>48</v>
      </c>
      <c r="T52" s="294"/>
      <c r="U52" s="294"/>
      <c r="V52" s="294"/>
      <c r="W52" s="294"/>
      <c r="X52" s="294"/>
      <c r="Y52" s="294"/>
    </row>
    <row r="53" spans="1:25" ht="21" customHeight="1">
      <c r="A53" s="9"/>
      <c r="B53" s="10" t="s">
        <v>4</v>
      </c>
      <c r="C53" s="10" t="s">
        <v>5</v>
      </c>
      <c r="D53" s="10" t="s">
        <v>6</v>
      </c>
      <c r="E53" s="10" t="s">
        <v>7</v>
      </c>
      <c r="F53" s="10" t="s">
        <v>10</v>
      </c>
      <c r="G53" s="10" t="s">
        <v>8</v>
      </c>
      <c r="H53" s="10"/>
      <c r="I53" s="10"/>
      <c r="J53" s="10" t="s">
        <v>4</v>
      </c>
      <c r="K53" s="10" t="s">
        <v>5</v>
      </c>
      <c r="L53" s="10" t="s">
        <v>6</v>
      </c>
      <c r="M53" s="10" t="s">
        <v>7</v>
      </c>
      <c r="N53" s="10" t="s">
        <v>9</v>
      </c>
      <c r="O53" s="10" t="s">
        <v>10</v>
      </c>
      <c r="P53" s="11" t="s">
        <v>8</v>
      </c>
      <c r="Q53" s="64"/>
      <c r="R53" s="10"/>
      <c r="S53" s="10" t="s">
        <v>4</v>
      </c>
      <c r="T53" s="10" t="s">
        <v>5</v>
      </c>
      <c r="U53" s="10" t="s">
        <v>6</v>
      </c>
      <c r="V53" s="10" t="s">
        <v>7</v>
      </c>
      <c r="W53" s="10" t="s">
        <v>9</v>
      </c>
      <c r="X53" s="10" t="s">
        <v>10</v>
      </c>
      <c r="Y53" s="11" t="s">
        <v>8</v>
      </c>
    </row>
    <row r="54" spans="1:25" ht="12" customHeight="1">
      <c r="A54" s="8"/>
      <c r="B54" s="14"/>
      <c r="C54" s="14"/>
      <c r="D54" s="14"/>
      <c r="E54" s="14"/>
      <c r="F54" s="66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5"/>
      <c r="T54" s="15"/>
      <c r="U54" s="15"/>
      <c r="V54" s="15"/>
      <c r="W54" s="15"/>
      <c r="X54" s="15"/>
      <c r="Y54" s="15"/>
    </row>
    <row r="55" spans="1:25" s="222" customFormat="1" ht="12" customHeight="1">
      <c r="A55" s="16" t="s">
        <v>11</v>
      </c>
      <c r="B55" s="15">
        <f>B34/B9</f>
        <v>260.99571135558455</v>
      </c>
      <c r="C55" s="15">
        <f>C34/C9</f>
        <v>164.66666666666666</v>
      </c>
      <c r="D55" s="15">
        <f>D34/D9</f>
        <v>195.34883720930233</v>
      </c>
      <c r="E55" s="15">
        <f>E34/E9</f>
        <v>308.10559006211179</v>
      </c>
      <c r="F55" s="65" t="s">
        <v>47</v>
      </c>
      <c r="G55" s="15">
        <f>G34/G9</f>
        <v>261.97640914820818</v>
      </c>
      <c r="H55" s="15"/>
      <c r="I55" s="15"/>
      <c r="J55" s="15">
        <f t="shared" ref="J55:P55" si="29">J34/J9</f>
        <v>958.07291666666663</v>
      </c>
      <c r="K55" s="15">
        <f t="shared" si="29"/>
        <v>999</v>
      </c>
      <c r="L55" s="15">
        <f t="shared" si="29"/>
        <v>1219.0566037735848</v>
      </c>
      <c r="M55" s="15">
        <f t="shared" si="29"/>
        <v>1115.4083484573503</v>
      </c>
      <c r="N55" s="15" t="s">
        <v>64</v>
      </c>
      <c r="O55" s="15" t="s">
        <v>64</v>
      </c>
      <c r="P55" s="15">
        <f t="shared" si="29"/>
        <v>981.60343593414461</v>
      </c>
      <c r="Q55" s="15"/>
      <c r="R55" s="15"/>
      <c r="S55" s="15">
        <f t="shared" ref="S55:V55" si="30">S34/S9</f>
        <v>375.67300202523757</v>
      </c>
      <c r="T55" s="15">
        <f t="shared" si="30"/>
        <v>771.4545454545455</v>
      </c>
      <c r="U55" s="15">
        <f t="shared" si="30"/>
        <v>760.52083333333337</v>
      </c>
      <c r="V55" s="15">
        <f t="shared" si="30"/>
        <v>817.6403207331042</v>
      </c>
      <c r="W55" s="15" t="s">
        <v>64</v>
      </c>
      <c r="X55" s="15" t="s">
        <v>64</v>
      </c>
      <c r="Y55" s="15">
        <f t="shared" ref="Y55:Y63" si="31">Y34/Y9</f>
        <v>406.62805755395681</v>
      </c>
    </row>
    <row r="56" spans="1:25" s="222" customFormat="1" ht="12" customHeight="1">
      <c r="A56" s="17" t="s">
        <v>12</v>
      </c>
      <c r="B56" s="15"/>
      <c r="C56" s="15">
        <f>C35/C10</f>
        <v>185.05112474437627</v>
      </c>
      <c r="D56" s="15">
        <f>D35/D10</f>
        <v>162.10956663941127</v>
      </c>
      <c r="E56" s="15">
        <f>E35/E10</f>
        <v>226.66666666666666</v>
      </c>
      <c r="F56" s="65" t="s">
        <v>47</v>
      </c>
      <c r="G56" s="15">
        <f>G35/G10</f>
        <v>172.7809052015312</v>
      </c>
      <c r="H56" s="15"/>
      <c r="I56" s="15"/>
      <c r="J56" s="15"/>
      <c r="K56" s="15">
        <f>K35/K10</f>
        <v>876.64233576642334</v>
      </c>
      <c r="L56" s="15">
        <f>L35/L10</f>
        <v>770.37735849056605</v>
      </c>
      <c r="M56" s="15">
        <f>M35/M10</f>
        <v>1017.2727272727273</v>
      </c>
      <c r="N56" s="15"/>
      <c r="O56" s="15" t="s">
        <v>64</v>
      </c>
      <c r="P56" s="15">
        <f>P35/P10</f>
        <v>839.56097560975604</v>
      </c>
      <c r="Q56" s="15"/>
      <c r="R56" s="15"/>
      <c r="S56" s="15"/>
      <c r="T56" s="15">
        <f>T35/T10</f>
        <v>230.32011466794074</v>
      </c>
      <c r="U56" s="15">
        <f>U35/U10</f>
        <v>175.01000400160063</v>
      </c>
      <c r="V56" s="15">
        <f>V35/V10</f>
        <v>400.6</v>
      </c>
      <c r="W56" s="15"/>
      <c r="X56" s="15" t="s">
        <v>64</v>
      </c>
      <c r="Y56" s="15">
        <f t="shared" si="31"/>
        <v>202.20404649160568</v>
      </c>
    </row>
    <row r="57" spans="1:25" s="222" customFormat="1" ht="12" customHeight="1">
      <c r="A57" s="17" t="s">
        <v>13</v>
      </c>
      <c r="B57" s="15"/>
      <c r="C57" s="15">
        <f t="shared" ref="C57:C63" si="32">C36/C11</f>
        <v>238.41391509433961</v>
      </c>
      <c r="D57" s="15"/>
      <c r="E57" s="15"/>
      <c r="F57" s="65" t="s">
        <v>47</v>
      </c>
      <c r="G57" s="15">
        <f t="shared" ref="G57:G63" si="33">G36/G11</f>
        <v>238.41391509433961</v>
      </c>
      <c r="H57" s="15"/>
      <c r="I57" s="15"/>
      <c r="J57" s="15"/>
      <c r="K57" s="15">
        <f>K36/K11</f>
        <v>928.44574780058656</v>
      </c>
      <c r="L57" s="15"/>
      <c r="M57" s="15">
        <f>M36/M11</f>
        <v>1290</v>
      </c>
      <c r="N57" s="15"/>
      <c r="O57" s="15" t="s">
        <v>64</v>
      </c>
      <c r="P57" s="15">
        <f>P36/P11</f>
        <v>926.79300291545189</v>
      </c>
      <c r="Q57" s="15"/>
      <c r="R57" s="15"/>
      <c r="S57" s="15"/>
      <c r="T57" s="15">
        <f>T36/T11</f>
        <v>353.92734413352969</v>
      </c>
      <c r="U57" s="15"/>
      <c r="V57" s="15">
        <f>V36/V11</f>
        <v>1290</v>
      </c>
      <c r="W57" s="15"/>
      <c r="X57" s="15" t="s">
        <v>64</v>
      </c>
      <c r="Y57" s="15">
        <f t="shared" si="31"/>
        <v>354.21284943599807</v>
      </c>
    </row>
    <row r="58" spans="1:25" s="222" customFormat="1" ht="12" customHeight="1">
      <c r="A58" s="17" t="s">
        <v>14</v>
      </c>
      <c r="B58" s="15"/>
      <c r="C58" s="15">
        <f t="shared" si="32"/>
        <v>210</v>
      </c>
      <c r="D58" s="15">
        <f>D37/D12</f>
        <v>169.58333333333334</v>
      </c>
      <c r="E58" s="15"/>
      <c r="F58" s="65" t="s">
        <v>47</v>
      </c>
      <c r="G58" s="15">
        <f t="shared" si="33"/>
        <v>172.69230769230768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>
        <f t="shared" ref="T58:U58" si="34">T37/T12</f>
        <v>210</v>
      </c>
      <c r="U58" s="15">
        <f t="shared" si="34"/>
        <v>169.58333333333334</v>
      </c>
      <c r="V58" s="15"/>
      <c r="W58" s="15"/>
      <c r="X58" s="15"/>
      <c r="Y58" s="15">
        <f t="shared" si="31"/>
        <v>172.69230769230768</v>
      </c>
    </row>
    <row r="59" spans="1:25" s="222" customFormat="1" ht="12" customHeight="1">
      <c r="A59" s="17" t="s">
        <v>15</v>
      </c>
      <c r="B59" s="15"/>
      <c r="C59" s="15">
        <f t="shared" si="32"/>
        <v>220.71428571428572</v>
      </c>
      <c r="D59" s="15">
        <f>D38/D13</f>
        <v>176.89655172413794</v>
      </c>
      <c r="E59" s="15">
        <f>E38/E13</f>
        <v>220</v>
      </c>
      <c r="F59" s="65" t="s">
        <v>47</v>
      </c>
      <c r="G59" s="15">
        <f t="shared" si="33"/>
        <v>198.9655172413793</v>
      </c>
      <c r="H59" s="15"/>
      <c r="I59" s="15"/>
      <c r="J59" s="15"/>
      <c r="K59" s="15">
        <f>K38/K13</f>
        <v>896.36363636363637</v>
      </c>
      <c r="L59" s="15">
        <f>L38/L13</f>
        <v>1042.8571428571429</v>
      </c>
      <c r="M59" s="15">
        <f>M38/M13</f>
        <v>780</v>
      </c>
      <c r="N59" s="15"/>
      <c r="O59" s="15" t="s">
        <v>64</v>
      </c>
      <c r="P59" s="15">
        <f>P38/P13</f>
        <v>662.14285714285711</v>
      </c>
      <c r="Q59" s="15"/>
      <c r="R59" s="15"/>
      <c r="S59" s="15"/>
      <c r="T59" s="15">
        <f>T38/T13</f>
        <v>518</v>
      </c>
      <c r="U59" s="15">
        <f>U38/U13</f>
        <v>345.27777777777777</v>
      </c>
      <c r="V59" s="15">
        <f>V38/V13</f>
        <v>500</v>
      </c>
      <c r="W59" s="15"/>
      <c r="X59" s="15" t="s">
        <v>64</v>
      </c>
      <c r="Y59" s="15">
        <f t="shared" si="31"/>
        <v>393.3</v>
      </c>
    </row>
    <row r="60" spans="1:25" s="222" customFormat="1" ht="12" customHeight="1">
      <c r="A60" s="17" t="s">
        <v>16</v>
      </c>
      <c r="B60" s="15"/>
      <c r="C60" s="15">
        <f t="shared" si="32"/>
        <v>310.35714285714283</v>
      </c>
      <c r="D60" s="15"/>
      <c r="E60" s="15"/>
      <c r="F60" s="65" t="s">
        <v>47</v>
      </c>
      <c r="G60" s="15">
        <f t="shared" si="33"/>
        <v>310.35714285714283</v>
      </c>
      <c r="H60" s="15"/>
      <c r="I60" s="15"/>
      <c r="J60" s="15"/>
      <c r="K60" s="15">
        <f>K39/K14</f>
        <v>675.55555555555554</v>
      </c>
      <c r="L60" s="15"/>
      <c r="M60" s="15"/>
      <c r="N60" s="15"/>
      <c r="O60" s="15"/>
      <c r="P60" s="15">
        <f>P39/P14</f>
        <v>675.55555555555554</v>
      </c>
      <c r="Q60" s="15"/>
      <c r="R60" s="15"/>
      <c r="S60" s="15"/>
      <c r="T60" s="15">
        <f>T39/T14</f>
        <v>399.18918918918916</v>
      </c>
      <c r="U60" s="15"/>
      <c r="V60" s="15"/>
      <c r="W60" s="15"/>
      <c r="X60" s="15"/>
      <c r="Y60" s="15">
        <f t="shared" si="31"/>
        <v>399.18918918918916</v>
      </c>
    </row>
    <row r="61" spans="1:25" s="222" customFormat="1" ht="12" customHeight="1">
      <c r="A61" s="17" t="s">
        <v>17</v>
      </c>
      <c r="B61" s="15"/>
      <c r="C61" s="15">
        <f t="shared" si="32"/>
        <v>287.5</v>
      </c>
      <c r="D61" s="15"/>
      <c r="E61" s="15"/>
      <c r="F61" s="65" t="s">
        <v>47</v>
      </c>
      <c r="G61" s="15">
        <f t="shared" si="33"/>
        <v>287.5</v>
      </c>
      <c r="H61" s="15"/>
      <c r="I61" s="15"/>
      <c r="J61" s="15"/>
      <c r="K61" s="15">
        <f>K40/K15</f>
        <v>400</v>
      </c>
      <c r="L61" s="15"/>
      <c r="M61" s="15"/>
      <c r="N61" s="15"/>
      <c r="O61" s="15"/>
      <c r="P61" s="15">
        <f>P40/P15</f>
        <v>400</v>
      </c>
      <c r="Q61" s="15"/>
      <c r="R61" s="15"/>
      <c r="S61" s="15"/>
      <c r="T61" s="15">
        <f>T40/T15</f>
        <v>335.71428571428572</v>
      </c>
      <c r="U61" s="15"/>
      <c r="V61" s="15"/>
      <c r="W61" s="15"/>
      <c r="X61" s="15"/>
      <c r="Y61" s="15">
        <f t="shared" si="31"/>
        <v>335.71428571428572</v>
      </c>
    </row>
    <row r="62" spans="1:25" s="222" customFormat="1" ht="12" customHeight="1">
      <c r="A62" s="17" t="s">
        <v>18</v>
      </c>
      <c r="B62" s="15"/>
      <c r="C62" s="15">
        <f t="shared" si="32"/>
        <v>300</v>
      </c>
      <c r="D62" s="15"/>
      <c r="E62" s="15"/>
      <c r="F62" s="65" t="s">
        <v>47</v>
      </c>
      <c r="G62" s="15">
        <f t="shared" si="33"/>
        <v>300</v>
      </c>
      <c r="H62" s="15"/>
      <c r="I62" s="15"/>
      <c r="J62" s="15"/>
      <c r="K62" s="15">
        <f>K41/K16</f>
        <v>500</v>
      </c>
      <c r="L62" s="15"/>
      <c r="M62" s="15"/>
      <c r="N62" s="15"/>
      <c r="O62" s="15"/>
      <c r="P62" s="15">
        <f>P41/P16</f>
        <v>500</v>
      </c>
      <c r="Q62" s="15"/>
      <c r="R62" s="15"/>
      <c r="S62" s="15"/>
      <c r="T62" s="15"/>
      <c r="U62" s="15"/>
      <c r="V62" s="15"/>
      <c r="W62" s="15"/>
      <c r="X62" s="15"/>
      <c r="Y62" s="15">
        <f t="shared" si="31"/>
        <v>400</v>
      </c>
    </row>
    <row r="63" spans="1:25" s="222" customFormat="1" ht="12" customHeight="1">
      <c r="A63" s="17" t="s">
        <v>19</v>
      </c>
      <c r="B63" s="15"/>
      <c r="C63" s="15">
        <f t="shared" si="32"/>
        <v>330</v>
      </c>
      <c r="D63" s="15"/>
      <c r="E63" s="15"/>
      <c r="F63" s="65" t="s">
        <v>47</v>
      </c>
      <c r="G63" s="15">
        <f t="shared" si="33"/>
        <v>330</v>
      </c>
      <c r="H63" s="15"/>
      <c r="I63" s="15"/>
      <c r="J63" s="15"/>
      <c r="K63" s="15">
        <f>K42/K17</f>
        <v>290</v>
      </c>
      <c r="L63" s="15"/>
      <c r="M63" s="15"/>
      <c r="N63" s="15"/>
      <c r="O63" s="15"/>
      <c r="P63" s="15">
        <f>P42/P17</f>
        <v>290</v>
      </c>
      <c r="Q63" s="15"/>
      <c r="R63" s="15"/>
      <c r="S63" s="15"/>
      <c r="T63" s="15">
        <f>T42/T17</f>
        <v>310</v>
      </c>
      <c r="U63" s="15"/>
      <c r="V63" s="15"/>
      <c r="W63" s="15"/>
      <c r="X63" s="15"/>
      <c r="Y63" s="15">
        <f t="shared" si="31"/>
        <v>310</v>
      </c>
    </row>
    <row r="64" spans="1:25" ht="12" customHeight="1">
      <c r="A64" s="17"/>
      <c r="B64" s="14"/>
      <c r="C64" s="14"/>
      <c r="D64" s="14"/>
      <c r="E64" s="14"/>
      <c r="F64" s="65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spans="1:25" ht="12" customHeight="1">
      <c r="A65" s="13" t="s">
        <v>8</v>
      </c>
      <c r="B65" s="14">
        <f>B44/B19</f>
        <v>260.99571135558455</v>
      </c>
      <c r="C65" s="14">
        <f>C44/C19</f>
        <v>210.62449745376574</v>
      </c>
      <c r="D65" s="14">
        <f>D44/D19</f>
        <v>162.91502753737214</v>
      </c>
      <c r="E65" s="14">
        <f>E44/E19</f>
        <v>299.08839779005524</v>
      </c>
      <c r="F65" s="66" t="s">
        <v>47</v>
      </c>
      <c r="G65" s="14">
        <f>G44/G19</f>
        <v>236.6038822648465</v>
      </c>
      <c r="H65" s="14"/>
      <c r="I65" s="14"/>
      <c r="J65" s="14">
        <f t="shared" ref="J65:P65" si="35">J44/J19</f>
        <v>958.07291666666663</v>
      </c>
      <c r="K65" s="14">
        <f t="shared" si="35"/>
        <v>910.55956678700363</v>
      </c>
      <c r="L65" s="14">
        <f t="shared" si="35"/>
        <v>997.69911504424783</v>
      </c>
      <c r="M65" s="14">
        <f t="shared" si="35"/>
        <v>1113.2092198581561</v>
      </c>
      <c r="N65" s="14" t="s">
        <v>64</v>
      </c>
      <c r="O65" s="14" t="s">
        <v>64</v>
      </c>
      <c r="P65" s="14">
        <f t="shared" si="35"/>
        <v>961.88640376692172</v>
      </c>
      <c r="Q65" s="14"/>
      <c r="R65" s="14"/>
      <c r="S65" s="14">
        <f t="shared" ref="S65:V65" si="36">S44/S19</f>
        <v>375.67300202523757</v>
      </c>
      <c r="T65" s="14">
        <f t="shared" si="36"/>
        <v>301.11785297549591</v>
      </c>
      <c r="U65" s="14">
        <f t="shared" si="36"/>
        <v>198.44444444444446</v>
      </c>
      <c r="V65" s="14">
        <f t="shared" si="36"/>
        <v>794.94600431965443</v>
      </c>
      <c r="W65" s="14" t="s">
        <v>64</v>
      </c>
      <c r="X65" s="14" t="s">
        <v>64</v>
      </c>
      <c r="Y65" s="14">
        <f>Y44/Y19</f>
        <v>355.32395587456045</v>
      </c>
    </row>
    <row r="66" spans="1:25" ht="12" customHeight="1">
      <c r="A66" s="26" t="s">
        <v>89</v>
      </c>
      <c r="B66" s="14"/>
      <c r="C66" s="14">
        <f>C46/C21</f>
        <v>210.81270182992466</v>
      </c>
      <c r="D66" s="14">
        <f>D46/D21</f>
        <v>162.35294117647058</v>
      </c>
      <c r="E66" s="14">
        <f>E46/E21</f>
        <v>226.5</v>
      </c>
      <c r="F66" s="66" t="s">
        <v>47</v>
      </c>
      <c r="G66" s="14">
        <f>G46/G21</f>
        <v>191.55395683453239</v>
      </c>
      <c r="H66" s="14"/>
      <c r="I66" s="14"/>
      <c r="J66" s="14"/>
      <c r="K66" s="14">
        <f>K46/K21</f>
        <v>903.67704280155647</v>
      </c>
      <c r="L66" s="14">
        <f>L46/L21</f>
        <v>802.16666666666663</v>
      </c>
      <c r="M66" s="14">
        <f>M46/M21</f>
        <v>1020</v>
      </c>
      <c r="N66" s="14"/>
      <c r="O66" s="14" t="s">
        <v>64</v>
      </c>
      <c r="P66" s="14">
        <f>P46/P21</f>
        <v>870.66225165562912</v>
      </c>
      <c r="Q66" s="14"/>
      <c r="R66" s="14"/>
      <c r="S66" s="14"/>
      <c r="T66" s="14">
        <f>T46/T21</f>
        <v>295.0047281323877</v>
      </c>
      <c r="U66" s="14">
        <f>U46/U21</f>
        <v>177.35443532629932</v>
      </c>
      <c r="V66" s="14">
        <f>V46/V21</f>
        <v>421.1320754716981</v>
      </c>
      <c r="W66" s="14"/>
      <c r="X66" s="14" t="s">
        <v>64</v>
      </c>
      <c r="Y66" s="14">
        <f>Y46/Y21</f>
        <v>251.3544248432716</v>
      </c>
    </row>
    <row r="67" spans="1:25" ht="12" customHeight="1">
      <c r="A67" s="6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55"/>
      <c r="R67" s="18"/>
      <c r="S67" s="42"/>
      <c r="T67" s="42"/>
      <c r="U67" s="42"/>
      <c r="V67" s="42"/>
      <c r="W67" s="42"/>
      <c r="X67" s="42"/>
      <c r="Y67" s="42"/>
    </row>
    <row r="69" spans="1:25" ht="12" customHeight="1">
      <c r="A69" s="15" t="s">
        <v>60</v>
      </c>
      <c r="B69" s="78"/>
      <c r="C69" s="78"/>
      <c r="D69" s="15"/>
      <c r="E69" s="15"/>
      <c r="F69" s="15"/>
      <c r="G69" s="15"/>
      <c r="H69" s="15"/>
      <c r="I69" s="15"/>
      <c r="J69" s="15"/>
      <c r="K69" s="15"/>
      <c r="L69" s="15"/>
    </row>
    <row r="70" spans="1:25" ht="12" customHeight="1">
      <c r="A70" s="15" t="s">
        <v>61</v>
      </c>
      <c r="B70" s="78"/>
      <c r="C70" s="88"/>
      <c r="D70" s="15"/>
      <c r="E70" s="15"/>
      <c r="F70" s="15"/>
      <c r="G70" s="15"/>
      <c r="H70" s="15"/>
      <c r="I70" s="15"/>
      <c r="J70" s="15"/>
      <c r="K70" s="15"/>
      <c r="L70" s="15"/>
    </row>
    <row r="71" spans="1:25" ht="12" customHeight="1">
      <c r="A71" s="90" t="s">
        <v>62</v>
      </c>
      <c r="B71" s="78"/>
      <c r="C71" s="15"/>
      <c r="D71" s="15"/>
      <c r="E71" s="15"/>
      <c r="F71" s="15"/>
      <c r="G71" s="15"/>
      <c r="H71" s="15"/>
      <c r="I71" s="15"/>
      <c r="J71" s="15"/>
      <c r="K71" s="15"/>
      <c r="L71" s="15"/>
    </row>
    <row r="72" spans="1:25" ht="12" customHeight="1">
      <c r="A72" s="22"/>
      <c r="B72" s="79"/>
      <c r="C72" s="79"/>
      <c r="D72" s="79"/>
      <c r="E72" s="15"/>
      <c r="F72" s="15"/>
      <c r="G72" s="15"/>
      <c r="H72" s="15"/>
      <c r="I72" s="15"/>
      <c r="J72" s="15"/>
      <c r="K72" s="15"/>
      <c r="L72" s="15"/>
    </row>
    <row r="73" spans="1:25" ht="12" customHeight="1">
      <c r="A73" s="91" t="s">
        <v>63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</row>
    <row r="74" spans="1:25" ht="12" customHeight="1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4"/>
    </row>
    <row r="75" spans="1:25" ht="15" customHeight="1">
      <c r="A75" s="31" t="s">
        <v>30</v>
      </c>
      <c r="B75" s="30" t="s">
        <v>56</v>
      </c>
    </row>
    <row r="76" spans="1:25" ht="12" customHeight="1">
      <c r="B76" t="s">
        <v>79</v>
      </c>
    </row>
    <row r="78" spans="1:25" ht="12" customHeight="1">
      <c r="G78" s="110" t="s">
        <v>90</v>
      </c>
      <c r="H78" s="111">
        <f>G21-'2006'!G21</f>
        <v>-21</v>
      </c>
    </row>
    <row r="79" spans="1:25" ht="12" customHeight="1">
      <c r="D79" s="95"/>
      <c r="G79" s="110" t="s">
        <v>91</v>
      </c>
      <c r="H79" s="111">
        <f>G9-'2006'!G9</f>
        <v>-122</v>
      </c>
    </row>
    <row r="80" spans="1:25" ht="12" customHeight="1">
      <c r="G80" s="106" t="s">
        <v>98</v>
      </c>
      <c r="H80" s="103">
        <f>H78-H79</f>
        <v>101</v>
      </c>
    </row>
    <row r="81" spans="7:8" ht="12" customHeight="1">
      <c r="G81" s="110" t="s">
        <v>92</v>
      </c>
      <c r="H81" s="111">
        <f>P21-'2006'!P21</f>
        <v>6</v>
      </c>
    </row>
    <row r="82" spans="7:8" ht="12" customHeight="1">
      <c r="G82" s="110" t="s">
        <v>93</v>
      </c>
      <c r="H82" s="112">
        <f>P9-'2006'!P9</f>
        <v>-14</v>
      </c>
    </row>
    <row r="83" spans="7:8" ht="12" customHeight="1">
      <c r="G83" s="106" t="s">
        <v>99</v>
      </c>
      <c r="H83" s="109">
        <f>H81-H82</f>
        <v>20</v>
      </c>
    </row>
    <row r="84" spans="7:8" ht="12" customHeight="1">
      <c r="G84" s="110" t="s">
        <v>94</v>
      </c>
      <c r="H84" s="111">
        <f>G46-'2006'!G46</f>
        <v>-3350</v>
      </c>
    </row>
    <row r="85" spans="7:8" ht="12" customHeight="1">
      <c r="G85" s="110" t="s">
        <v>95</v>
      </c>
      <c r="H85" s="111">
        <f>G34-'2006'!G34</f>
        <v>-37930</v>
      </c>
    </row>
    <row r="86" spans="7:8" ht="12" customHeight="1">
      <c r="G86" s="106" t="s">
        <v>100</v>
      </c>
      <c r="H86" s="103">
        <f>H84-H85</f>
        <v>34580</v>
      </c>
    </row>
    <row r="87" spans="7:8" ht="12" customHeight="1">
      <c r="G87" s="110" t="s">
        <v>96</v>
      </c>
      <c r="H87" s="111">
        <f>P46-'2006'!P46</f>
        <v>-680</v>
      </c>
    </row>
    <row r="88" spans="7:8" ht="12" customHeight="1">
      <c r="G88" s="110" t="s">
        <v>97</v>
      </c>
      <c r="H88" s="111">
        <f>P34-'2006'!P34</f>
        <v>-37620</v>
      </c>
    </row>
    <row r="89" spans="7:8" ht="12" customHeight="1">
      <c r="G89" s="107" t="s">
        <v>101</v>
      </c>
      <c r="H89" s="103">
        <f>H87-H88</f>
        <v>36940</v>
      </c>
    </row>
    <row r="91" spans="7:8" ht="12" customHeight="1">
      <c r="G91" s="31" t="s">
        <v>180</v>
      </c>
    </row>
  </sheetData>
  <mergeCells count="13">
    <mergeCell ref="B6:G6"/>
    <mergeCell ref="J6:P6"/>
    <mergeCell ref="S6:Y6"/>
    <mergeCell ref="N24:P24"/>
    <mergeCell ref="B52:G52"/>
    <mergeCell ref="J52:P52"/>
    <mergeCell ref="S52:Y52"/>
    <mergeCell ref="T27:T28"/>
    <mergeCell ref="U27:U28"/>
    <mergeCell ref="B31:G31"/>
    <mergeCell ref="J31:P31"/>
    <mergeCell ref="S31:Y31"/>
    <mergeCell ref="N49:P49"/>
  </mergeCells>
  <hyperlinks>
    <hyperlink ref="B75" r:id="rId1"/>
  </hyperlinks>
  <pageMargins left="0.7" right="0.7" top="0.75" bottom="0.75" header="0.3" footer="0.3"/>
  <pageSetup paperSize="9" orientation="portrait"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Z90"/>
  <sheetViews>
    <sheetView workbookViewId="0"/>
  </sheetViews>
  <sheetFormatPr defaultRowHeight="12" customHeight="1"/>
  <cols>
    <col min="1" max="1" width="20.7109375" customWidth="1"/>
    <col min="9" max="9" width="1.5703125" customWidth="1"/>
    <col min="18" max="18" width="1.5703125" style="40" customWidth="1"/>
  </cols>
  <sheetData>
    <row r="1" spans="1:26" ht="12" customHeight="1">
      <c r="A1" s="132" t="s">
        <v>158</v>
      </c>
      <c r="B1" s="124"/>
      <c r="C1" s="124"/>
      <c r="D1" s="124"/>
      <c r="E1" s="124"/>
      <c r="F1" s="124"/>
      <c r="G1" s="124"/>
      <c r="H1" s="124"/>
      <c r="I1" s="124"/>
      <c r="J1" s="74"/>
      <c r="K1" s="74"/>
      <c r="L1" s="74"/>
      <c r="M1" s="74"/>
      <c r="N1" s="74"/>
      <c r="O1" s="1"/>
      <c r="P1" s="1"/>
      <c r="Q1" s="1"/>
    </row>
    <row r="2" spans="1:26" ht="12" customHeight="1">
      <c r="A2" s="5" t="s">
        <v>54</v>
      </c>
      <c r="B2" s="4"/>
      <c r="C2" s="4"/>
      <c r="D2" s="1"/>
      <c r="E2" s="1"/>
      <c r="F2" s="1"/>
      <c r="G2" s="1"/>
      <c r="H2" s="1"/>
      <c r="I2" s="1"/>
      <c r="J2" s="74"/>
      <c r="K2" s="74"/>
      <c r="L2" s="74"/>
      <c r="M2" s="74"/>
      <c r="N2" s="74"/>
      <c r="O2" s="1"/>
      <c r="P2" s="1"/>
      <c r="Q2" s="1"/>
    </row>
    <row r="3" spans="1:26" ht="12" customHeight="1">
      <c r="A3" s="5" t="s">
        <v>51</v>
      </c>
      <c r="B3" s="4"/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6" ht="12" customHeight="1">
      <c r="A4" s="5"/>
      <c r="B4" s="4"/>
      <c r="C4" s="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26" ht="12" customHeight="1">
      <c r="A5" s="6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6" ht="12" customHeight="1">
      <c r="A6" s="8"/>
      <c r="B6" s="293" t="s">
        <v>2</v>
      </c>
      <c r="C6" s="293"/>
      <c r="D6" s="293"/>
      <c r="E6" s="293"/>
      <c r="F6" s="293"/>
      <c r="G6" s="293"/>
      <c r="H6" s="52"/>
      <c r="I6" s="8"/>
      <c r="J6" s="293" t="s">
        <v>3</v>
      </c>
      <c r="K6" s="294"/>
      <c r="L6" s="294"/>
      <c r="M6" s="294"/>
      <c r="N6" s="294"/>
      <c r="O6" s="294"/>
      <c r="P6" s="294"/>
      <c r="Q6" s="63"/>
      <c r="R6" s="8"/>
      <c r="S6" s="293" t="s">
        <v>48</v>
      </c>
      <c r="T6" s="294"/>
      <c r="U6" s="294"/>
      <c r="V6" s="294"/>
      <c r="W6" s="294"/>
      <c r="X6" s="294"/>
      <c r="Y6" s="294"/>
      <c r="Z6" s="71"/>
    </row>
    <row r="7" spans="1:26" ht="24" customHeight="1">
      <c r="A7" s="9"/>
      <c r="B7" s="10" t="s">
        <v>4</v>
      </c>
      <c r="C7" s="10" t="s">
        <v>5</v>
      </c>
      <c r="D7" s="10" t="s">
        <v>6</v>
      </c>
      <c r="E7" s="10" t="s">
        <v>7</v>
      </c>
      <c r="F7" s="10" t="s">
        <v>10</v>
      </c>
      <c r="G7" s="10" t="s">
        <v>8</v>
      </c>
      <c r="H7" s="53" t="s">
        <v>33</v>
      </c>
      <c r="I7" s="10"/>
      <c r="J7" s="10" t="s">
        <v>4</v>
      </c>
      <c r="K7" s="10" t="s">
        <v>5</v>
      </c>
      <c r="L7" s="10" t="s">
        <v>6</v>
      </c>
      <c r="M7" s="10" t="s">
        <v>7</v>
      </c>
      <c r="N7" s="10" t="s">
        <v>9</v>
      </c>
      <c r="O7" s="10" t="s">
        <v>10</v>
      </c>
      <c r="P7" s="11" t="s">
        <v>8</v>
      </c>
      <c r="Q7" s="53" t="s">
        <v>33</v>
      </c>
      <c r="R7" s="10"/>
      <c r="S7" s="10" t="s">
        <v>4</v>
      </c>
      <c r="T7" s="10" t="s">
        <v>5</v>
      </c>
      <c r="U7" s="10" t="s">
        <v>6</v>
      </c>
      <c r="V7" s="10" t="s">
        <v>7</v>
      </c>
      <c r="W7" s="10" t="s">
        <v>9</v>
      </c>
      <c r="X7" s="10" t="s">
        <v>10</v>
      </c>
      <c r="Y7" s="11" t="s">
        <v>8</v>
      </c>
      <c r="Z7" s="53" t="s">
        <v>33</v>
      </c>
    </row>
    <row r="8" spans="1:26" ht="12" customHeight="1">
      <c r="A8" s="8"/>
      <c r="B8" s="15"/>
      <c r="C8" s="15"/>
      <c r="D8" s="15"/>
      <c r="E8" s="15"/>
      <c r="F8" s="6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2" customHeight="1">
      <c r="A9" s="16" t="s">
        <v>11</v>
      </c>
      <c r="B9" s="15">
        <v>10575</v>
      </c>
      <c r="C9" s="15">
        <v>15</v>
      </c>
      <c r="D9" s="15">
        <v>35</v>
      </c>
      <c r="E9" s="15">
        <v>341</v>
      </c>
      <c r="F9" s="65" t="s">
        <v>47</v>
      </c>
      <c r="G9" s="157">
        <f>SUM(B9:F9)</f>
        <v>10966</v>
      </c>
      <c r="H9" s="27">
        <f>G9/G19</f>
        <v>0.63737285672769539</v>
      </c>
      <c r="I9" s="15"/>
      <c r="J9" s="15">
        <v>2015</v>
      </c>
      <c r="K9" s="15">
        <v>39</v>
      </c>
      <c r="L9" s="15">
        <v>50</v>
      </c>
      <c r="M9" s="15">
        <v>614</v>
      </c>
      <c r="N9" s="15">
        <v>5</v>
      </c>
      <c r="O9" s="15">
        <v>56</v>
      </c>
      <c r="P9" s="157">
        <f>SUM(J9:O9)</f>
        <v>2779</v>
      </c>
      <c r="Q9" s="27">
        <f>P9/P19</f>
        <v>0.82146024238841264</v>
      </c>
      <c r="R9" s="15"/>
      <c r="S9" s="15">
        <f>B9+J9</f>
        <v>12590</v>
      </c>
      <c r="T9" s="15">
        <f t="shared" ref="T9:V17" si="0">C9+K9</f>
        <v>54</v>
      </c>
      <c r="U9" s="15">
        <f t="shared" si="0"/>
        <v>85</v>
      </c>
      <c r="V9" s="15">
        <f>E9+M9</f>
        <v>955</v>
      </c>
      <c r="W9" s="15">
        <f>N9</f>
        <v>5</v>
      </c>
      <c r="X9" s="15">
        <f>O9</f>
        <v>56</v>
      </c>
      <c r="Y9" s="15">
        <f>SUM(S9:X9)</f>
        <v>13745</v>
      </c>
      <c r="Z9" s="27">
        <f>Y9/Y19</f>
        <v>0.66762191567903628</v>
      </c>
    </row>
    <row r="10" spans="1:26" ht="12" customHeight="1">
      <c r="A10" s="17" t="s">
        <v>12</v>
      </c>
      <c r="B10" s="15">
        <v>0</v>
      </c>
      <c r="C10" s="15">
        <v>1947</v>
      </c>
      <c r="D10" s="15">
        <v>2440</v>
      </c>
      <c r="E10" s="15">
        <v>40</v>
      </c>
      <c r="F10" s="65" t="s">
        <v>47</v>
      </c>
      <c r="G10" s="157">
        <f t="shared" ref="G10:G17" si="1">SUM(B10:F10)</f>
        <v>4427</v>
      </c>
      <c r="H10" s="27">
        <f>G10/G19</f>
        <v>0.25730892182505088</v>
      </c>
      <c r="I10" s="15"/>
      <c r="J10" s="15">
        <v>0</v>
      </c>
      <c r="K10" s="15">
        <v>133</v>
      </c>
      <c r="L10" s="15">
        <v>52</v>
      </c>
      <c r="M10" s="15">
        <v>9</v>
      </c>
      <c r="N10" s="15">
        <v>0</v>
      </c>
      <c r="O10" s="15">
        <v>8</v>
      </c>
      <c r="P10" s="157">
        <f t="shared" ref="P10:P17" si="2">SUM(J10:O10)</f>
        <v>202</v>
      </c>
      <c r="Q10" s="27">
        <f>P10/P19</f>
        <v>5.9710316287318946E-2</v>
      </c>
      <c r="R10" s="15"/>
      <c r="S10" s="15">
        <f t="shared" ref="S10:S17" si="3">B10+J10</f>
        <v>0</v>
      </c>
      <c r="T10" s="15">
        <f t="shared" si="0"/>
        <v>2080</v>
      </c>
      <c r="U10" s="15">
        <f t="shared" si="0"/>
        <v>2492</v>
      </c>
      <c r="V10" s="15">
        <f t="shared" si="0"/>
        <v>49</v>
      </c>
      <c r="W10" s="15">
        <f t="shared" ref="W10:X16" si="4">N10</f>
        <v>0</v>
      </c>
      <c r="X10" s="15">
        <f t="shared" si="4"/>
        <v>8</v>
      </c>
      <c r="Y10" s="15">
        <f>SUM(S10:X10)</f>
        <v>4629</v>
      </c>
      <c r="Z10" s="27">
        <f>Y10/Y19</f>
        <v>0.22483971245385662</v>
      </c>
    </row>
    <row r="11" spans="1:26" ht="12" customHeight="1">
      <c r="A11" s="17" t="s">
        <v>13</v>
      </c>
      <c r="B11" s="15">
        <v>0</v>
      </c>
      <c r="C11" s="15">
        <v>1692</v>
      </c>
      <c r="D11" s="15">
        <v>0</v>
      </c>
      <c r="E11" s="15">
        <v>0</v>
      </c>
      <c r="F11" s="65" t="s">
        <v>47</v>
      </c>
      <c r="G11" s="157">
        <f t="shared" si="1"/>
        <v>1692</v>
      </c>
      <c r="H11" s="27">
        <f>G11/G19</f>
        <v>9.8343504795117692E-2</v>
      </c>
      <c r="I11" s="15"/>
      <c r="J11" s="15">
        <v>0</v>
      </c>
      <c r="K11" s="15">
        <v>334</v>
      </c>
      <c r="L11" s="15">
        <v>0</v>
      </c>
      <c r="M11" s="15">
        <v>1</v>
      </c>
      <c r="N11" s="15">
        <v>0</v>
      </c>
      <c r="O11" s="15">
        <v>2</v>
      </c>
      <c r="P11" s="157">
        <f t="shared" si="2"/>
        <v>337</v>
      </c>
      <c r="Q11" s="27">
        <f>P11/P19</f>
        <v>9.9615725687259835E-2</v>
      </c>
      <c r="R11" s="15"/>
      <c r="S11" s="15">
        <f t="shared" si="3"/>
        <v>0</v>
      </c>
      <c r="T11" s="15">
        <f t="shared" si="0"/>
        <v>2026</v>
      </c>
      <c r="U11" s="15">
        <f t="shared" si="0"/>
        <v>0</v>
      </c>
      <c r="V11" s="15">
        <f t="shared" si="0"/>
        <v>1</v>
      </c>
      <c r="W11" s="15">
        <f t="shared" si="4"/>
        <v>0</v>
      </c>
      <c r="X11" s="15">
        <f t="shared" si="4"/>
        <v>2</v>
      </c>
      <c r="Y11" s="15">
        <f t="shared" ref="Y11:Y17" si="5">SUM(S11:X11)</f>
        <v>2029</v>
      </c>
      <c r="Z11" s="27">
        <f>Y11/Y19</f>
        <v>9.8552554886341556E-2</v>
      </c>
    </row>
    <row r="12" spans="1:26" ht="12" customHeight="1">
      <c r="A12" s="17" t="s">
        <v>14</v>
      </c>
      <c r="B12" s="15">
        <v>0</v>
      </c>
      <c r="C12" s="15">
        <v>2</v>
      </c>
      <c r="D12" s="15">
        <v>24</v>
      </c>
      <c r="E12" s="15">
        <v>0</v>
      </c>
      <c r="F12" s="65" t="s">
        <v>47</v>
      </c>
      <c r="G12" s="157">
        <f t="shared" si="1"/>
        <v>26</v>
      </c>
      <c r="H12" s="27">
        <f>G12/G19</f>
        <v>1.5111886079628015E-3</v>
      </c>
      <c r="I12" s="15"/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7">
        <f t="shared" si="2"/>
        <v>0</v>
      </c>
      <c r="Q12" s="27">
        <f>P12/P19</f>
        <v>0</v>
      </c>
      <c r="R12" s="15"/>
      <c r="S12" s="15">
        <f t="shared" si="3"/>
        <v>0</v>
      </c>
      <c r="T12" s="15">
        <f t="shared" si="0"/>
        <v>2</v>
      </c>
      <c r="U12" s="15">
        <f t="shared" si="0"/>
        <v>24</v>
      </c>
      <c r="V12" s="15">
        <f t="shared" si="0"/>
        <v>0</v>
      </c>
      <c r="W12" s="15">
        <f t="shared" si="4"/>
        <v>0</v>
      </c>
      <c r="X12" s="15">
        <f t="shared" si="4"/>
        <v>0</v>
      </c>
      <c r="Y12" s="15">
        <f t="shared" si="5"/>
        <v>26</v>
      </c>
      <c r="Z12" s="27">
        <f>Y12/Y19</f>
        <v>1.2628715756751506E-3</v>
      </c>
    </row>
    <row r="13" spans="1:26" ht="12" customHeight="1">
      <c r="A13" s="17" t="s">
        <v>15</v>
      </c>
      <c r="B13" s="15">
        <v>0</v>
      </c>
      <c r="C13" s="15">
        <v>28</v>
      </c>
      <c r="D13" s="15">
        <v>29</v>
      </c>
      <c r="E13" s="15">
        <v>1</v>
      </c>
      <c r="F13" s="65" t="s">
        <v>47</v>
      </c>
      <c r="G13" s="157">
        <f t="shared" si="1"/>
        <v>58</v>
      </c>
      <c r="H13" s="27">
        <f>G13/G19</f>
        <v>3.3711130485324032E-3</v>
      </c>
      <c r="I13" s="15"/>
      <c r="J13" s="15">
        <v>0</v>
      </c>
      <c r="K13" s="15">
        <v>24</v>
      </c>
      <c r="L13" s="15">
        <v>6</v>
      </c>
      <c r="M13" s="15">
        <v>2</v>
      </c>
      <c r="N13" s="15">
        <v>0</v>
      </c>
      <c r="O13" s="15">
        <v>17</v>
      </c>
      <c r="P13" s="157">
        <f t="shared" si="2"/>
        <v>49</v>
      </c>
      <c r="Q13" s="27">
        <f>P13/P19</f>
        <v>1.4484185634052616E-2</v>
      </c>
      <c r="R13" s="15"/>
      <c r="S13" s="15">
        <f t="shared" si="3"/>
        <v>0</v>
      </c>
      <c r="T13" s="15">
        <f t="shared" si="0"/>
        <v>52</v>
      </c>
      <c r="U13" s="15">
        <f t="shared" si="0"/>
        <v>35</v>
      </c>
      <c r="V13" s="15">
        <f t="shared" si="0"/>
        <v>3</v>
      </c>
      <c r="W13" s="15">
        <f t="shared" si="4"/>
        <v>0</v>
      </c>
      <c r="X13" s="15">
        <f t="shared" si="4"/>
        <v>17</v>
      </c>
      <c r="Y13" s="15">
        <f t="shared" si="5"/>
        <v>107</v>
      </c>
      <c r="Z13" s="27">
        <f>Y13/Y19</f>
        <v>5.1972022537400426E-3</v>
      </c>
    </row>
    <row r="14" spans="1:26" ht="12" customHeight="1">
      <c r="A14" s="17" t="s">
        <v>16</v>
      </c>
      <c r="B14" s="15">
        <v>0</v>
      </c>
      <c r="C14" s="15">
        <v>29</v>
      </c>
      <c r="D14" s="15">
        <v>0</v>
      </c>
      <c r="E14" s="15">
        <v>0</v>
      </c>
      <c r="F14" s="65" t="s">
        <v>47</v>
      </c>
      <c r="G14" s="157">
        <f t="shared" si="1"/>
        <v>29</v>
      </c>
      <c r="H14" s="27">
        <f>G14/G19</f>
        <v>1.6855565242662016E-3</v>
      </c>
      <c r="I14" s="15"/>
      <c r="J14" s="15">
        <v>0</v>
      </c>
      <c r="K14" s="15">
        <v>9</v>
      </c>
      <c r="L14" s="15">
        <v>0</v>
      </c>
      <c r="M14" s="15">
        <v>0</v>
      </c>
      <c r="N14" s="15">
        <v>0</v>
      </c>
      <c r="O14" s="15">
        <v>0</v>
      </c>
      <c r="P14" s="157">
        <f t="shared" si="2"/>
        <v>9</v>
      </c>
      <c r="Q14" s="27">
        <f>P14/P19</f>
        <v>2.6603606266627253E-3</v>
      </c>
      <c r="R14" s="15"/>
      <c r="S14" s="15">
        <f t="shared" si="3"/>
        <v>0</v>
      </c>
      <c r="T14" s="15">
        <f t="shared" si="0"/>
        <v>38</v>
      </c>
      <c r="U14" s="15">
        <f t="shared" si="0"/>
        <v>0</v>
      </c>
      <c r="V14" s="15">
        <f t="shared" si="0"/>
        <v>0</v>
      </c>
      <c r="W14" s="15">
        <f t="shared" si="4"/>
        <v>0</v>
      </c>
      <c r="X14" s="15">
        <f t="shared" si="4"/>
        <v>0</v>
      </c>
      <c r="Y14" s="15">
        <f t="shared" si="5"/>
        <v>38</v>
      </c>
      <c r="Z14" s="27">
        <f>Y14/Y19</f>
        <v>1.8457353798329123E-3</v>
      </c>
    </row>
    <row r="15" spans="1:26" ht="12" customHeight="1">
      <c r="A15" s="17" t="s">
        <v>17</v>
      </c>
      <c r="B15" s="15">
        <v>0</v>
      </c>
      <c r="C15" s="15">
        <v>4</v>
      </c>
      <c r="D15" s="15">
        <v>0</v>
      </c>
      <c r="E15" s="15">
        <v>0</v>
      </c>
      <c r="F15" s="65" t="s">
        <v>47</v>
      </c>
      <c r="G15" s="157">
        <f t="shared" si="1"/>
        <v>4</v>
      </c>
      <c r="H15" s="27">
        <f>G15/G19</f>
        <v>2.3249055507120023E-4</v>
      </c>
      <c r="I15" s="15"/>
      <c r="J15" s="15">
        <v>0</v>
      </c>
      <c r="K15" s="15">
        <v>5</v>
      </c>
      <c r="L15" s="15">
        <v>0</v>
      </c>
      <c r="M15" s="15">
        <v>0</v>
      </c>
      <c r="N15" s="15">
        <v>0</v>
      </c>
      <c r="O15" s="15">
        <v>0</v>
      </c>
      <c r="P15" s="157">
        <f t="shared" si="2"/>
        <v>5</v>
      </c>
      <c r="Q15" s="27">
        <f>P15/P19</f>
        <v>1.4779781259237363E-3</v>
      </c>
      <c r="R15" s="15"/>
      <c r="S15" s="15">
        <f t="shared" si="3"/>
        <v>0</v>
      </c>
      <c r="T15" s="15">
        <f t="shared" si="0"/>
        <v>9</v>
      </c>
      <c r="U15" s="15">
        <f t="shared" si="0"/>
        <v>0</v>
      </c>
      <c r="V15" s="15">
        <f t="shared" si="0"/>
        <v>0</v>
      </c>
      <c r="W15" s="15">
        <f t="shared" si="4"/>
        <v>0</v>
      </c>
      <c r="X15" s="15">
        <f t="shared" si="4"/>
        <v>0</v>
      </c>
      <c r="Y15" s="15">
        <f t="shared" si="5"/>
        <v>9</v>
      </c>
      <c r="Z15" s="27">
        <f>Y15/Y19</f>
        <v>4.3714785311832136E-4</v>
      </c>
    </row>
    <row r="16" spans="1:26" ht="12" customHeight="1">
      <c r="A16" s="17" t="s">
        <v>18</v>
      </c>
      <c r="B16" s="15">
        <v>0</v>
      </c>
      <c r="C16" s="15">
        <v>2</v>
      </c>
      <c r="D16" s="15">
        <v>0</v>
      </c>
      <c r="E16" s="15">
        <v>0</v>
      </c>
      <c r="F16" s="65" t="s">
        <v>47</v>
      </c>
      <c r="G16" s="157">
        <f t="shared" si="1"/>
        <v>2</v>
      </c>
      <c r="H16" s="27">
        <f>G16/G19</f>
        <v>1.1624527753560012E-4</v>
      </c>
      <c r="I16" s="15"/>
      <c r="J16" s="15">
        <v>0</v>
      </c>
      <c r="K16" s="15">
        <v>1</v>
      </c>
      <c r="L16" s="15">
        <v>0</v>
      </c>
      <c r="M16" s="15">
        <v>0</v>
      </c>
      <c r="N16" s="15">
        <v>0</v>
      </c>
      <c r="O16" s="15">
        <v>0</v>
      </c>
      <c r="P16" s="157">
        <f t="shared" si="2"/>
        <v>1</v>
      </c>
      <c r="Q16" s="27">
        <f>P16/P19</f>
        <v>2.9559562518474729E-4</v>
      </c>
      <c r="R16" s="15"/>
      <c r="S16" s="15">
        <f t="shared" si="3"/>
        <v>0</v>
      </c>
      <c r="T16" s="15">
        <f t="shared" si="0"/>
        <v>3</v>
      </c>
      <c r="U16" s="15">
        <f t="shared" si="0"/>
        <v>0</v>
      </c>
      <c r="V16" s="15">
        <f t="shared" si="0"/>
        <v>0</v>
      </c>
      <c r="W16" s="15">
        <f t="shared" si="4"/>
        <v>0</v>
      </c>
      <c r="X16" s="15">
        <f t="shared" si="4"/>
        <v>0</v>
      </c>
      <c r="Y16" s="15">
        <f t="shared" si="5"/>
        <v>3</v>
      </c>
      <c r="Z16" s="27">
        <f>Y16/Y19</f>
        <v>1.4571595103944046E-4</v>
      </c>
    </row>
    <row r="17" spans="1:26" ht="12" customHeight="1">
      <c r="A17" s="17" t="s">
        <v>19</v>
      </c>
      <c r="B17" s="15">
        <v>0</v>
      </c>
      <c r="C17" s="15">
        <v>1</v>
      </c>
      <c r="D17" s="15">
        <v>0</v>
      </c>
      <c r="E17" s="15">
        <v>0</v>
      </c>
      <c r="F17" s="65" t="s">
        <v>47</v>
      </c>
      <c r="G17" s="157">
        <f t="shared" si="1"/>
        <v>1</v>
      </c>
      <c r="H17" s="27">
        <f>G17/G19</f>
        <v>5.8122638767800058E-5</v>
      </c>
      <c r="I17" s="15"/>
      <c r="J17" s="15">
        <v>0</v>
      </c>
      <c r="K17" s="15">
        <v>1</v>
      </c>
      <c r="L17" s="15">
        <v>0</v>
      </c>
      <c r="M17" s="15">
        <v>0</v>
      </c>
      <c r="N17" s="15">
        <v>0</v>
      </c>
      <c r="O17" s="15">
        <v>0</v>
      </c>
      <c r="P17" s="157">
        <f t="shared" si="2"/>
        <v>1</v>
      </c>
      <c r="Q17" s="27">
        <f>P17/P19</f>
        <v>2.9559562518474729E-4</v>
      </c>
      <c r="R17" s="15"/>
      <c r="S17" s="15">
        <f t="shared" si="3"/>
        <v>0</v>
      </c>
      <c r="T17" s="15">
        <f t="shared" si="0"/>
        <v>2</v>
      </c>
      <c r="U17" s="15">
        <f t="shared" si="0"/>
        <v>0</v>
      </c>
      <c r="V17" s="15">
        <f t="shared" si="0"/>
        <v>0</v>
      </c>
      <c r="W17" s="15"/>
      <c r="X17" s="15"/>
      <c r="Y17" s="15">
        <f t="shared" si="5"/>
        <v>2</v>
      </c>
      <c r="Z17" s="27">
        <f>Y17/Y19</f>
        <v>9.7143967359626974E-5</v>
      </c>
    </row>
    <row r="18" spans="1:26" ht="12" customHeight="1">
      <c r="A18" s="17"/>
      <c r="B18" s="15"/>
      <c r="C18" s="15"/>
      <c r="D18" s="15"/>
      <c r="E18" s="15"/>
      <c r="F18" s="6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s="140" customFormat="1" ht="12" customHeight="1">
      <c r="A19" s="160" t="s">
        <v>8</v>
      </c>
      <c r="B19" s="161">
        <f>SUM(B9:B17)</f>
        <v>10575</v>
      </c>
      <c r="C19" s="161">
        <f t="shared" ref="C19:E19" si="6">SUM(C9:C17)</f>
        <v>3720</v>
      </c>
      <c r="D19" s="161">
        <f t="shared" si="6"/>
        <v>2528</v>
      </c>
      <c r="E19" s="161">
        <f t="shared" si="6"/>
        <v>382</v>
      </c>
      <c r="F19" s="205" t="s">
        <v>47</v>
      </c>
      <c r="G19" s="161">
        <f t="shared" ref="G19" si="7">SUM(B19:F19)</f>
        <v>17205</v>
      </c>
      <c r="H19" s="162">
        <f>G19/G19</f>
        <v>1</v>
      </c>
      <c r="I19" s="163"/>
      <c r="J19" s="161">
        <f>SUM(J9:J17)</f>
        <v>2015</v>
      </c>
      <c r="K19" s="161">
        <f t="shared" ref="K19:O19" si="8">SUM(K9:K17)</f>
        <v>546</v>
      </c>
      <c r="L19" s="161">
        <f t="shared" si="8"/>
        <v>108</v>
      </c>
      <c r="M19" s="161">
        <f t="shared" si="8"/>
        <v>626</v>
      </c>
      <c r="N19" s="161">
        <f t="shared" si="8"/>
        <v>5</v>
      </c>
      <c r="O19" s="161">
        <f t="shared" si="8"/>
        <v>83</v>
      </c>
      <c r="P19" s="161">
        <f t="shared" ref="P19" si="9">SUM(J19:O19)</f>
        <v>3383</v>
      </c>
      <c r="Q19" s="162">
        <f>P19/P19</f>
        <v>1</v>
      </c>
      <c r="R19" s="163"/>
      <c r="S19" s="163">
        <f t="shared" ref="S19:V19" si="10">B19+J19</f>
        <v>12590</v>
      </c>
      <c r="T19" s="163">
        <f t="shared" si="10"/>
        <v>4266</v>
      </c>
      <c r="U19" s="163">
        <f t="shared" si="10"/>
        <v>2636</v>
      </c>
      <c r="V19" s="163">
        <f t="shared" si="10"/>
        <v>1008</v>
      </c>
      <c r="W19" s="163">
        <f>N19</f>
        <v>5</v>
      </c>
      <c r="X19" s="163">
        <f>O19</f>
        <v>83</v>
      </c>
      <c r="Y19" s="163">
        <f t="shared" ref="Y19" si="11">SUM(S19:X19)</f>
        <v>20588</v>
      </c>
      <c r="Z19" s="162">
        <f>Y19/Y19</f>
        <v>1</v>
      </c>
    </row>
    <row r="20" spans="1:26" ht="12" customHeight="1">
      <c r="A20" s="13" t="s">
        <v>33</v>
      </c>
      <c r="B20" s="39">
        <f>B19/G19</f>
        <v>0.6146469049694856</v>
      </c>
      <c r="C20" s="39">
        <f>C19/G19</f>
        <v>0.21621621621621623</v>
      </c>
      <c r="D20" s="39">
        <f>D19/G19</f>
        <v>0.14693403080499853</v>
      </c>
      <c r="E20" s="39">
        <f>E19/G19</f>
        <v>2.2202848009299621E-2</v>
      </c>
      <c r="F20" s="66" t="s">
        <v>47</v>
      </c>
      <c r="G20" s="39">
        <f>G19/G19</f>
        <v>1</v>
      </c>
      <c r="H20" s="39"/>
      <c r="I20" s="39"/>
      <c r="J20" s="39">
        <f>J19/P19</f>
        <v>0.59562518474726578</v>
      </c>
      <c r="K20" s="39">
        <f>K19/P19</f>
        <v>0.16139521135087201</v>
      </c>
      <c r="L20" s="39">
        <f>L19/P19</f>
        <v>3.1924327519952701E-2</v>
      </c>
      <c r="M20" s="39">
        <f>M19/P19</f>
        <v>0.18504286136565179</v>
      </c>
      <c r="N20" s="39">
        <f>N19/P19</f>
        <v>1.4779781259237363E-3</v>
      </c>
      <c r="O20" s="39">
        <f>O19/P19</f>
        <v>2.4534436890334022E-2</v>
      </c>
      <c r="P20" s="39">
        <f>P19/P19</f>
        <v>1</v>
      </c>
      <c r="Q20" s="39"/>
      <c r="R20" s="39"/>
      <c r="S20" s="39">
        <f>S19/Y19</f>
        <v>0.61152127452885174</v>
      </c>
      <c r="T20" s="39">
        <f>T19/Y19</f>
        <v>0.20720808237808433</v>
      </c>
      <c r="U20" s="39">
        <f>U19/Y19</f>
        <v>0.12803574897998835</v>
      </c>
      <c r="V20" s="39">
        <f>V19/Y19</f>
        <v>4.8960559549251992E-2</v>
      </c>
      <c r="W20" s="39">
        <f>W19/Y19</f>
        <v>2.4285991839906741E-4</v>
      </c>
      <c r="X20" s="39">
        <f>X19/Y19</f>
        <v>4.0314746454245196E-3</v>
      </c>
      <c r="Y20" s="39">
        <f>Y19/Y19</f>
        <v>1</v>
      </c>
      <c r="Z20" s="39"/>
    </row>
    <row r="21" spans="1:26" ht="12" customHeight="1">
      <c r="A21" s="26" t="s">
        <v>89</v>
      </c>
      <c r="B21" s="15">
        <f>SUM(B10:B17)</f>
        <v>0</v>
      </c>
      <c r="C21" s="15">
        <f t="shared" ref="C21:P21" si="12">SUM(C10:C17)</f>
        <v>3705</v>
      </c>
      <c r="D21" s="15">
        <f t="shared" si="12"/>
        <v>2493</v>
      </c>
      <c r="E21" s="15">
        <f t="shared" si="12"/>
        <v>41</v>
      </c>
      <c r="F21" s="65" t="s">
        <v>47</v>
      </c>
      <c r="G21" s="15">
        <f t="shared" si="12"/>
        <v>6239</v>
      </c>
      <c r="H21" s="15"/>
      <c r="I21" s="15"/>
      <c r="J21" s="15">
        <f t="shared" si="12"/>
        <v>0</v>
      </c>
      <c r="K21" s="15">
        <f t="shared" si="12"/>
        <v>507</v>
      </c>
      <c r="L21" s="15">
        <f t="shared" si="12"/>
        <v>58</v>
      </c>
      <c r="M21" s="15">
        <f t="shared" si="12"/>
        <v>12</v>
      </c>
      <c r="N21" s="15">
        <f t="shared" si="12"/>
        <v>0</v>
      </c>
      <c r="O21" s="15">
        <f t="shared" si="12"/>
        <v>27</v>
      </c>
      <c r="P21" s="15">
        <f t="shared" si="12"/>
        <v>604</v>
      </c>
      <c r="Q21" s="15"/>
      <c r="R21" s="15"/>
      <c r="S21" s="15">
        <f t="shared" ref="S21:V21" si="13">SUM(S10:S17)</f>
        <v>0</v>
      </c>
      <c r="T21" s="15">
        <f t="shared" si="13"/>
        <v>4212</v>
      </c>
      <c r="U21" s="15">
        <f t="shared" si="13"/>
        <v>2551</v>
      </c>
      <c r="V21" s="15">
        <f t="shared" si="13"/>
        <v>53</v>
      </c>
      <c r="W21" s="15">
        <f>SUM(W10:W17)</f>
        <v>0</v>
      </c>
      <c r="X21" s="15">
        <f>SUM(X10:X17)</f>
        <v>27</v>
      </c>
      <c r="Y21" s="15">
        <f>SUM(Y10:Y17)</f>
        <v>6843</v>
      </c>
      <c r="Z21" s="15"/>
    </row>
    <row r="22" spans="1:26" ht="12" customHeight="1">
      <c r="A22" s="26" t="s">
        <v>34</v>
      </c>
      <c r="B22" s="27">
        <f>B21/B19</f>
        <v>0</v>
      </c>
      <c r="C22" s="27">
        <f>C21/C19</f>
        <v>0.99596774193548387</v>
      </c>
      <c r="D22" s="27">
        <f>D21/D19</f>
        <v>0.98615506329113922</v>
      </c>
      <c r="E22" s="27">
        <f>E21/E19</f>
        <v>0.10732984293193717</v>
      </c>
      <c r="F22" s="65" t="s">
        <v>47</v>
      </c>
      <c r="G22" s="27">
        <f>G21/G19</f>
        <v>0.36262714327230455</v>
      </c>
      <c r="H22" s="27"/>
      <c r="I22" s="27"/>
      <c r="J22" s="27">
        <f t="shared" ref="J22:P22" si="14">J21/J19</f>
        <v>0</v>
      </c>
      <c r="K22" s="27">
        <f t="shared" si="14"/>
        <v>0.9285714285714286</v>
      </c>
      <c r="L22" s="27">
        <f t="shared" si="14"/>
        <v>0.53703703703703709</v>
      </c>
      <c r="M22" s="27">
        <f t="shared" si="14"/>
        <v>1.9169329073482427E-2</v>
      </c>
      <c r="N22" s="27">
        <f t="shared" si="14"/>
        <v>0</v>
      </c>
      <c r="O22" s="27">
        <f t="shared" si="14"/>
        <v>0.3253012048192771</v>
      </c>
      <c r="P22" s="27">
        <f t="shared" si="14"/>
        <v>0.17853975761158736</v>
      </c>
      <c r="Q22" s="27"/>
      <c r="R22" s="27"/>
      <c r="S22" s="27">
        <f t="shared" ref="S22:Y22" si="15">S21/S19</f>
        <v>0</v>
      </c>
      <c r="T22" s="27">
        <f t="shared" si="15"/>
        <v>0.98734177215189878</v>
      </c>
      <c r="U22" s="27">
        <f t="shared" si="15"/>
        <v>0.96775417298937783</v>
      </c>
      <c r="V22" s="27">
        <f t="shared" si="15"/>
        <v>5.257936507936508E-2</v>
      </c>
      <c r="W22" s="27">
        <f t="shared" si="15"/>
        <v>0</v>
      </c>
      <c r="X22" s="27">
        <f t="shared" si="15"/>
        <v>0.3253012048192771</v>
      </c>
      <c r="Y22" s="27">
        <f t="shared" si="15"/>
        <v>0.33237808432096366</v>
      </c>
      <c r="Z22" s="27"/>
    </row>
    <row r="23" spans="1:26" ht="12" customHeight="1">
      <c r="A23" s="42" t="s">
        <v>35</v>
      </c>
      <c r="B23" s="43">
        <f>B21/G21</f>
        <v>0</v>
      </c>
      <c r="C23" s="43">
        <f>C21/G21</f>
        <v>0.59384516749479088</v>
      </c>
      <c r="D23" s="43">
        <f>D21/G21</f>
        <v>0.39958326654912646</v>
      </c>
      <c r="E23" s="43">
        <f>E21/G21</f>
        <v>6.5715659560827058E-3</v>
      </c>
      <c r="F23" s="18" t="s">
        <v>47</v>
      </c>
      <c r="G23" s="43">
        <f>G21/G21</f>
        <v>1</v>
      </c>
      <c r="H23" s="43"/>
      <c r="I23" s="43"/>
      <c r="J23" s="43">
        <f>J21/P21</f>
        <v>0</v>
      </c>
      <c r="K23" s="43">
        <f>K21/P21</f>
        <v>0.83940397350993379</v>
      </c>
      <c r="L23" s="43">
        <f>L21/P21</f>
        <v>9.602649006622517E-2</v>
      </c>
      <c r="M23" s="43">
        <f>M21/P21</f>
        <v>1.9867549668874173E-2</v>
      </c>
      <c r="N23" s="43">
        <f>N21/P21</f>
        <v>0</v>
      </c>
      <c r="O23" s="43">
        <f>O21/P21</f>
        <v>4.4701986754966887E-2</v>
      </c>
      <c r="P23" s="43">
        <f>P21/P21</f>
        <v>1</v>
      </c>
      <c r="Q23" s="43"/>
      <c r="R23" s="43"/>
      <c r="S23" s="43">
        <f>S21/Y21</f>
        <v>0</v>
      </c>
      <c r="T23" s="43">
        <f>T21/Y21</f>
        <v>0.61551950898728625</v>
      </c>
      <c r="U23" s="43">
        <f>U21/Y21</f>
        <v>0.37278971211456963</v>
      </c>
      <c r="V23" s="43">
        <f>V21/Y21</f>
        <v>7.7451410200204589E-3</v>
      </c>
      <c r="W23" s="43">
        <f>W21/Y21</f>
        <v>0</v>
      </c>
      <c r="X23" s="43">
        <f>X21/Y21</f>
        <v>3.9456378781236303E-3</v>
      </c>
      <c r="Y23" s="43">
        <f>Y21/Y21</f>
        <v>1</v>
      </c>
      <c r="Z23" s="43"/>
    </row>
    <row r="24" spans="1:26" ht="12" customHeight="1">
      <c r="A24" s="19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9"/>
      <c r="M24" s="75"/>
      <c r="N24" s="295" t="s">
        <v>20</v>
      </c>
      <c r="O24" s="296"/>
      <c r="P24" s="296"/>
      <c r="Q24" s="79"/>
      <c r="R24" s="15"/>
      <c r="S24" s="40"/>
    </row>
    <row r="25" spans="1:26" ht="12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40"/>
    </row>
    <row r="26" spans="1:26" ht="12" customHeight="1">
      <c r="A26" s="300" t="s">
        <v>159</v>
      </c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74"/>
      <c r="M26" s="74"/>
      <c r="N26" s="74"/>
      <c r="O26" s="74"/>
      <c r="P26" s="74"/>
      <c r="Q26" s="76"/>
      <c r="R26" s="76"/>
      <c r="S26" s="40"/>
    </row>
    <row r="27" spans="1:26" ht="12" customHeight="1">
      <c r="A27" s="5" t="s">
        <v>54</v>
      </c>
      <c r="B27" s="4"/>
      <c r="C27" s="4"/>
      <c r="D27" s="22"/>
      <c r="E27" s="22"/>
      <c r="F27" s="22"/>
      <c r="G27" s="22"/>
      <c r="H27" s="22"/>
      <c r="I27" s="22"/>
      <c r="J27" s="22"/>
      <c r="K27" s="22"/>
      <c r="L27" s="76"/>
      <c r="M27" s="76"/>
      <c r="N27" s="76"/>
      <c r="O27" s="76"/>
      <c r="P27" s="76"/>
      <c r="Q27" s="76"/>
      <c r="R27" s="76"/>
      <c r="S27" s="40"/>
      <c r="T27" s="291"/>
      <c r="U27" s="292"/>
    </row>
    <row r="28" spans="1:26" ht="12" customHeight="1">
      <c r="A28" s="5" t="s">
        <v>51</v>
      </c>
      <c r="B28" s="4"/>
      <c r="C28" s="4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40"/>
      <c r="T28" s="291"/>
      <c r="U28" s="292"/>
    </row>
    <row r="29" spans="1:26" ht="12" customHeight="1">
      <c r="A29" s="5"/>
      <c r="B29" s="4"/>
      <c r="C29" s="4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40"/>
      <c r="T29" s="40"/>
    </row>
    <row r="30" spans="1:26" ht="12" customHeight="1">
      <c r="A30" s="6"/>
      <c r="B30" s="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40"/>
      <c r="T30" s="41"/>
      <c r="U30" s="27"/>
    </row>
    <row r="31" spans="1:26" ht="12" customHeight="1">
      <c r="A31" s="8"/>
      <c r="B31" s="293" t="s">
        <v>2</v>
      </c>
      <c r="C31" s="293"/>
      <c r="D31" s="293"/>
      <c r="E31" s="293"/>
      <c r="F31" s="293"/>
      <c r="G31" s="293"/>
      <c r="H31" s="52"/>
      <c r="I31" s="8"/>
      <c r="J31" s="293" t="s">
        <v>22</v>
      </c>
      <c r="K31" s="294"/>
      <c r="L31" s="294"/>
      <c r="M31" s="294"/>
      <c r="N31" s="294"/>
      <c r="O31" s="294"/>
      <c r="P31" s="294"/>
      <c r="Q31" s="63"/>
      <c r="R31" s="8"/>
      <c r="S31" s="293" t="s">
        <v>48</v>
      </c>
      <c r="T31" s="294"/>
      <c r="U31" s="294"/>
      <c r="V31" s="294"/>
      <c r="W31" s="294"/>
      <c r="X31" s="294"/>
      <c r="Y31" s="294"/>
      <c r="Z31" s="71"/>
    </row>
    <row r="32" spans="1:26" ht="22.5">
      <c r="A32" s="9"/>
      <c r="B32" s="10" t="s">
        <v>4</v>
      </c>
      <c r="C32" s="10" t="s">
        <v>5</v>
      </c>
      <c r="D32" s="10" t="s">
        <v>6</v>
      </c>
      <c r="E32" s="10" t="s">
        <v>7</v>
      </c>
      <c r="F32" s="10" t="s">
        <v>10</v>
      </c>
      <c r="G32" s="10" t="s">
        <v>8</v>
      </c>
      <c r="H32" s="53" t="s">
        <v>33</v>
      </c>
      <c r="I32" s="10"/>
      <c r="J32" s="10" t="s">
        <v>4</v>
      </c>
      <c r="K32" s="10" t="s">
        <v>5</v>
      </c>
      <c r="L32" s="10" t="s">
        <v>6</v>
      </c>
      <c r="M32" s="10" t="s">
        <v>7</v>
      </c>
      <c r="N32" s="10" t="s">
        <v>9</v>
      </c>
      <c r="O32" s="10" t="s">
        <v>10</v>
      </c>
      <c r="P32" s="11" t="s">
        <v>8</v>
      </c>
      <c r="Q32" s="53" t="s">
        <v>33</v>
      </c>
      <c r="R32" s="10"/>
      <c r="S32" s="10" t="s">
        <v>4</v>
      </c>
      <c r="T32" s="10" t="s">
        <v>5</v>
      </c>
      <c r="U32" s="10" t="s">
        <v>6</v>
      </c>
      <c r="V32" s="10" t="s">
        <v>7</v>
      </c>
      <c r="W32" s="10" t="s">
        <v>9</v>
      </c>
      <c r="X32" s="10" t="s">
        <v>10</v>
      </c>
      <c r="Y32" s="11" t="s">
        <v>8</v>
      </c>
      <c r="Z32" s="53" t="s">
        <v>33</v>
      </c>
    </row>
    <row r="33" spans="1:26" ht="12" customHeight="1">
      <c r="A33" s="8"/>
      <c r="B33" s="8"/>
      <c r="C33" s="8"/>
      <c r="D33" s="8"/>
      <c r="E33" s="8"/>
      <c r="F33" s="55"/>
      <c r="G33" s="8"/>
      <c r="H33" s="8"/>
      <c r="I33" s="8"/>
      <c r="J33" s="8"/>
      <c r="K33" s="8"/>
      <c r="L33" s="8"/>
      <c r="M33" s="8"/>
      <c r="N33" s="8"/>
      <c r="O33" s="8"/>
      <c r="P33" s="8"/>
      <c r="Q33" s="29"/>
      <c r="R33" s="8"/>
      <c r="S33" s="15"/>
      <c r="T33" s="15"/>
      <c r="U33" s="15"/>
      <c r="V33" s="15"/>
      <c r="W33" s="15"/>
      <c r="X33" s="15"/>
      <c r="Y33" s="15"/>
      <c r="Z33" s="15"/>
    </row>
    <row r="34" spans="1:26" ht="12" customHeight="1">
      <c r="A34" s="16" t="s">
        <v>11</v>
      </c>
      <c r="B34" s="15">
        <v>2773570</v>
      </c>
      <c r="C34" s="15">
        <v>2210</v>
      </c>
      <c r="D34" s="15">
        <v>6220</v>
      </c>
      <c r="E34" s="15">
        <v>104820</v>
      </c>
      <c r="F34" s="65" t="s">
        <v>47</v>
      </c>
      <c r="G34" s="15">
        <v>2886820</v>
      </c>
      <c r="H34" s="27">
        <f>G34/G44</f>
        <v>0.70620555361209847</v>
      </c>
      <c r="I34" s="12"/>
      <c r="J34" s="15">
        <v>1906130</v>
      </c>
      <c r="K34" s="15">
        <v>39810</v>
      </c>
      <c r="L34" s="15">
        <v>59810</v>
      </c>
      <c r="M34" s="15">
        <v>680610</v>
      </c>
      <c r="N34" s="15">
        <v>6020</v>
      </c>
      <c r="O34" s="15">
        <v>53060</v>
      </c>
      <c r="P34" s="15">
        <v>2745440</v>
      </c>
      <c r="Q34" s="27">
        <f>P34/P44</f>
        <v>0.83473142374149056</v>
      </c>
      <c r="R34" s="12"/>
      <c r="S34" s="15">
        <f>B34+J34</f>
        <v>4679700</v>
      </c>
      <c r="T34" s="15">
        <f t="shared" ref="T34:V42" si="16">C34+K34</f>
        <v>42020</v>
      </c>
      <c r="U34" s="15">
        <f t="shared" si="16"/>
        <v>66030</v>
      </c>
      <c r="V34" s="15">
        <f>E34+M34</f>
        <v>785430</v>
      </c>
      <c r="W34" s="15">
        <f>N34</f>
        <v>6020</v>
      </c>
      <c r="X34" s="15">
        <f>O34</f>
        <v>53060</v>
      </c>
      <c r="Y34" s="15">
        <f>SUM(S34:X34)</f>
        <v>5632260</v>
      </c>
      <c r="Z34" s="27">
        <f>Y34/Y44</f>
        <v>0.76351095801832503</v>
      </c>
    </row>
    <row r="35" spans="1:26" ht="12" customHeight="1">
      <c r="A35" s="17" t="s">
        <v>12</v>
      </c>
      <c r="B35" s="15">
        <v>0</v>
      </c>
      <c r="C35" s="15">
        <v>361400</v>
      </c>
      <c r="D35" s="15">
        <v>397790</v>
      </c>
      <c r="E35" s="15">
        <v>9150</v>
      </c>
      <c r="F35" s="65" t="s">
        <v>47</v>
      </c>
      <c r="G35" s="15">
        <v>768350</v>
      </c>
      <c r="H35" s="27">
        <f>G35/G44</f>
        <v>0.18796219962375757</v>
      </c>
      <c r="I35" s="12"/>
      <c r="J35" s="15">
        <v>0</v>
      </c>
      <c r="K35" s="15">
        <v>118340</v>
      </c>
      <c r="L35" s="15">
        <v>41810</v>
      </c>
      <c r="M35" s="15">
        <v>9190</v>
      </c>
      <c r="N35" s="15">
        <v>0</v>
      </c>
      <c r="O35" s="15">
        <v>5700</v>
      </c>
      <c r="P35" s="15">
        <v>175040</v>
      </c>
      <c r="Q35" s="27">
        <f>P35/P44</f>
        <v>5.3219661843533467E-2</v>
      </c>
      <c r="R35" s="12"/>
      <c r="S35" s="15">
        <f t="shared" ref="S35:S42" si="17">B35+J35</f>
        <v>0</v>
      </c>
      <c r="T35" s="15">
        <f t="shared" si="16"/>
        <v>479740</v>
      </c>
      <c r="U35" s="15">
        <f t="shared" si="16"/>
        <v>439600</v>
      </c>
      <c r="V35" s="15">
        <f t="shared" si="16"/>
        <v>18340</v>
      </c>
      <c r="W35" s="15">
        <f t="shared" ref="W35:W44" si="18">N35</f>
        <v>0</v>
      </c>
      <c r="X35" s="15">
        <f t="shared" ref="X35:X41" si="19">O35</f>
        <v>5700</v>
      </c>
      <c r="Y35" s="15">
        <f>SUM(S35:X35)</f>
        <v>943380</v>
      </c>
      <c r="Z35" s="27">
        <f>Y35/Y44</f>
        <v>0.12788489302257486</v>
      </c>
    </row>
    <row r="36" spans="1:26" ht="12" customHeight="1">
      <c r="A36" s="17" t="s">
        <v>13</v>
      </c>
      <c r="B36" s="15">
        <v>0</v>
      </c>
      <c r="C36" s="15">
        <v>405930</v>
      </c>
      <c r="D36" s="15">
        <v>0</v>
      </c>
      <c r="E36" s="15">
        <v>0</v>
      </c>
      <c r="F36" s="65" t="s">
        <v>47</v>
      </c>
      <c r="G36" s="15">
        <v>405930</v>
      </c>
      <c r="H36" s="27">
        <f>G36/G44</f>
        <v>9.930304638936932E-2</v>
      </c>
      <c r="I36" s="12"/>
      <c r="J36" s="15">
        <v>0</v>
      </c>
      <c r="K36" s="15">
        <v>313240</v>
      </c>
      <c r="L36" s="15">
        <v>0</v>
      </c>
      <c r="M36" s="15">
        <v>1300</v>
      </c>
      <c r="N36" s="15">
        <v>0</v>
      </c>
      <c r="O36" s="15">
        <v>1500</v>
      </c>
      <c r="P36" s="15">
        <v>316040</v>
      </c>
      <c r="Q36" s="27">
        <f>P36/P44</f>
        <v>9.6089704804789289E-2</v>
      </c>
      <c r="R36" s="12"/>
      <c r="S36" s="15">
        <f t="shared" si="17"/>
        <v>0</v>
      </c>
      <c r="T36" s="15">
        <f t="shared" si="16"/>
        <v>719170</v>
      </c>
      <c r="U36" s="15">
        <f t="shared" si="16"/>
        <v>0</v>
      </c>
      <c r="V36" s="15">
        <f t="shared" si="16"/>
        <v>1300</v>
      </c>
      <c r="W36" s="15">
        <f t="shared" si="18"/>
        <v>0</v>
      </c>
      <c r="X36" s="15">
        <f t="shared" si="19"/>
        <v>1500</v>
      </c>
      <c r="Y36" s="15">
        <f t="shared" ref="Y36:Y42" si="20">SUM(S36:X36)</f>
        <v>721970</v>
      </c>
      <c r="Z36" s="27">
        <f>Y36/Y44</f>
        <v>9.7870482960745797E-2</v>
      </c>
    </row>
    <row r="37" spans="1:26" ht="12" customHeight="1">
      <c r="A37" s="17" t="s">
        <v>14</v>
      </c>
      <c r="B37" s="15">
        <v>0</v>
      </c>
      <c r="C37" s="15">
        <v>410</v>
      </c>
      <c r="D37" s="15">
        <v>4040</v>
      </c>
      <c r="E37" s="15">
        <v>0</v>
      </c>
      <c r="F37" s="65" t="s">
        <v>47</v>
      </c>
      <c r="G37" s="15">
        <v>4450</v>
      </c>
      <c r="H37" s="27">
        <f>G37/G44</f>
        <v>1.0886077807323762E-3</v>
      </c>
      <c r="I37" s="12"/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27">
        <f>P37/P44</f>
        <v>0</v>
      </c>
      <c r="R37" s="12"/>
      <c r="S37" s="15">
        <f t="shared" si="17"/>
        <v>0</v>
      </c>
      <c r="T37" s="15">
        <f t="shared" si="16"/>
        <v>410</v>
      </c>
      <c r="U37" s="15">
        <f t="shared" si="16"/>
        <v>4040</v>
      </c>
      <c r="V37" s="15">
        <f t="shared" si="16"/>
        <v>0</v>
      </c>
      <c r="W37" s="15">
        <f t="shared" si="18"/>
        <v>0</v>
      </c>
      <c r="X37" s="15">
        <f t="shared" si="19"/>
        <v>0</v>
      </c>
      <c r="Y37" s="15">
        <f t="shared" si="20"/>
        <v>4450</v>
      </c>
      <c r="Z37" s="27">
        <f>Y37/Y44</f>
        <v>6.0324341617424377E-4</v>
      </c>
    </row>
    <row r="38" spans="1:26" ht="12" customHeight="1">
      <c r="A38" s="17" t="s">
        <v>15</v>
      </c>
      <c r="B38" s="15">
        <v>0</v>
      </c>
      <c r="C38" s="15">
        <v>5940</v>
      </c>
      <c r="D38" s="15">
        <v>5110</v>
      </c>
      <c r="E38" s="15">
        <v>210</v>
      </c>
      <c r="F38" s="65" t="s">
        <v>47</v>
      </c>
      <c r="G38" s="15">
        <v>11270</v>
      </c>
      <c r="H38" s="27">
        <f>G38/G44</f>
        <v>2.7569909413154787E-3</v>
      </c>
      <c r="I38" s="12"/>
      <c r="J38" s="15">
        <v>0</v>
      </c>
      <c r="K38" s="15">
        <v>21020</v>
      </c>
      <c r="L38" s="15">
        <v>6140</v>
      </c>
      <c r="M38" s="15">
        <v>1890</v>
      </c>
      <c r="N38" s="15">
        <v>0</v>
      </c>
      <c r="O38" s="15">
        <v>14160</v>
      </c>
      <c r="P38" s="15">
        <v>43210</v>
      </c>
      <c r="Q38" s="27">
        <f>P38/P44</f>
        <v>1.313769188904868E-2</v>
      </c>
      <c r="R38" s="12"/>
      <c r="S38" s="15">
        <f t="shared" si="17"/>
        <v>0</v>
      </c>
      <c r="T38" s="15">
        <f t="shared" si="16"/>
        <v>26960</v>
      </c>
      <c r="U38" s="15">
        <f t="shared" si="16"/>
        <v>11250</v>
      </c>
      <c r="V38" s="15">
        <f t="shared" si="16"/>
        <v>2100</v>
      </c>
      <c r="W38" s="15">
        <f t="shared" si="18"/>
        <v>0</v>
      </c>
      <c r="X38" s="15">
        <f t="shared" si="19"/>
        <v>14160</v>
      </c>
      <c r="Y38" s="15">
        <f t="shared" si="20"/>
        <v>54470</v>
      </c>
      <c r="Z38" s="27">
        <f>Y38/Y44</f>
        <v>7.3839705346092268E-3</v>
      </c>
    </row>
    <row r="39" spans="1:26" ht="12" customHeight="1">
      <c r="A39" s="17" t="s">
        <v>16</v>
      </c>
      <c r="B39" s="15">
        <v>0</v>
      </c>
      <c r="C39" s="15">
        <v>8900</v>
      </c>
      <c r="D39" s="15">
        <v>0</v>
      </c>
      <c r="E39" s="15">
        <v>0</v>
      </c>
      <c r="F39" s="65" t="s">
        <v>47</v>
      </c>
      <c r="G39" s="15">
        <v>8900</v>
      </c>
      <c r="H39" s="27">
        <f>G39/G44</f>
        <v>2.1772155614647524E-3</v>
      </c>
      <c r="I39" s="12"/>
      <c r="J39" s="15">
        <v>0</v>
      </c>
      <c r="K39" s="15">
        <v>6190</v>
      </c>
      <c r="L39" s="15">
        <v>0</v>
      </c>
      <c r="M39" s="15">
        <v>0</v>
      </c>
      <c r="N39" s="15">
        <v>0</v>
      </c>
      <c r="O39" s="15">
        <v>0</v>
      </c>
      <c r="P39" s="15">
        <v>6190</v>
      </c>
      <c r="Q39" s="27">
        <f>P39/P44</f>
        <v>1.8820252902849186E-3</v>
      </c>
      <c r="R39" s="12"/>
      <c r="S39" s="15">
        <f t="shared" si="17"/>
        <v>0</v>
      </c>
      <c r="T39" s="15">
        <f t="shared" si="16"/>
        <v>15090</v>
      </c>
      <c r="U39" s="15">
        <f t="shared" si="16"/>
        <v>0</v>
      </c>
      <c r="V39" s="15">
        <f t="shared" si="16"/>
        <v>0</v>
      </c>
      <c r="W39" s="15">
        <f t="shared" si="18"/>
        <v>0</v>
      </c>
      <c r="X39" s="15">
        <f t="shared" si="19"/>
        <v>0</v>
      </c>
      <c r="Y39" s="15">
        <f t="shared" si="20"/>
        <v>15090</v>
      </c>
      <c r="Z39" s="27">
        <f>Y39/Y44</f>
        <v>2.0456052022627728E-3</v>
      </c>
    </row>
    <row r="40" spans="1:26" ht="12" customHeight="1">
      <c r="A40" s="17" t="s">
        <v>17</v>
      </c>
      <c r="B40" s="15">
        <v>0</v>
      </c>
      <c r="C40" s="15">
        <v>1170</v>
      </c>
      <c r="D40" s="15">
        <v>0</v>
      </c>
      <c r="E40" s="15">
        <v>0</v>
      </c>
      <c r="F40" s="65" t="s">
        <v>47</v>
      </c>
      <c r="G40" s="15">
        <v>1170</v>
      </c>
      <c r="H40" s="27">
        <f>G40/G44</f>
        <v>2.8621822549592811E-4</v>
      </c>
      <c r="I40" s="12"/>
      <c r="J40" s="15">
        <v>0</v>
      </c>
      <c r="K40" s="15">
        <v>2240</v>
      </c>
      <c r="L40" s="15">
        <v>0</v>
      </c>
      <c r="M40" s="15">
        <v>0</v>
      </c>
      <c r="N40" s="15">
        <v>0</v>
      </c>
      <c r="O40" s="15">
        <v>0</v>
      </c>
      <c r="P40" s="15">
        <v>2240</v>
      </c>
      <c r="Q40" s="27">
        <f>P40/P44</f>
        <v>6.8105600165399311E-4</v>
      </c>
      <c r="R40" s="12"/>
      <c r="S40" s="15">
        <f t="shared" si="17"/>
        <v>0</v>
      </c>
      <c r="T40" s="15">
        <f t="shared" si="16"/>
        <v>3410</v>
      </c>
      <c r="U40" s="15">
        <f t="shared" si="16"/>
        <v>0</v>
      </c>
      <c r="V40" s="15">
        <f t="shared" si="16"/>
        <v>0</v>
      </c>
      <c r="W40" s="15">
        <f t="shared" si="18"/>
        <v>0</v>
      </c>
      <c r="X40" s="15">
        <f t="shared" si="19"/>
        <v>0</v>
      </c>
      <c r="Y40" s="15">
        <f t="shared" si="20"/>
        <v>3410</v>
      </c>
      <c r="Z40" s="27">
        <f>Y40/Y44</f>
        <v>4.6226068520318459E-4</v>
      </c>
    </row>
    <row r="41" spans="1:26" ht="12" customHeight="1">
      <c r="A41" s="17" t="s">
        <v>18</v>
      </c>
      <c r="B41" s="15">
        <v>0</v>
      </c>
      <c r="C41" s="15">
        <v>530</v>
      </c>
      <c r="D41" s="15">
        <v>0</v>
      </c>
      <c r="E41" s="15">
        <v>0</v>
      </c>
      <c r="F41" s="65" t="s">
        <v>47</v>
      </c>
      <c r="G41" s="15">
        <v>530</v>
      </c>
      <c r="H41" s="27">
        <f>G41/G44</f>
        <v>1.2965440984003581E-4</v>
      </c>
      <c r="I41" s="12"/>
      <c r="J41" s="15">
        <v>0</v>
      </c>
      <c r="K41" s="15">
        <v>570</v>
      </c>
      <c r="L41" s="15">
        <v>0</v>
      </c>
      <c r="M41" s="15">
        <v>0</v>
      </c>
      <c r="N41" s="15">
        <v>0</v>
      </c>
      <c r="O41" s="15">
        <v>0</v>
      </c>
      <c r="P41" s="15">
        <v>570</v>
      </c>
      <c r="Q41" s="27">
        <f>P41/P44</f>
        <v>1.7330442899231074E-4</v>
      </c>
      <c r="R41" s="12"/>
      <c r="S41" s="15">
        <f t="shared" si="17"/>
        <v>0</v>
      </c>
      <c r="T41" s="15">
        <f t="shared" si="16"/>
        <v>1100</v>
      </c>
      <c r="U41" s="15">
        <f t="shared" si="16"/>
        <v>0</v>
      </c>
      <c r="V41" s="15">
        <f t="shared" si="16"/>
        <v>0</v>
      </c>
      <c r="W41" s="15">
        <f t="shared" si="18"/>
        <v>0</v>
      </c>
      <c r="X41" s="15">
        <f t="shared" si="19"/>
        <v>0</v>
      </c>
      <c r="Y41" s="15">
        <f t="shared" si="20"/>
        <v>1100</v>
      </c>
      <c r="Z41" s="27">
        <f>Y41/Y44</f>
        <v>1.4911635006554342E-4</v>
      </c>
    </row>
    <row r="42" spans="1:26" ht="12" customHeight="1">
      <c r="A42" s="17" t="s">
        <v>19</v>
      </c>
      <c r="B42" s="15">
        <v>0</v>
      </c>
      <c r="C42" s="15">
        <v>370</v>
      </c>
      <c r="D42" s="15">
        <v>0</v>
      </c>
      <c r="E42" s="15">
        <v>0</v>
      </c>
      <c r="F42" s="65" t="s">
        <v>47</v>
      </c>
      <c r="G42" s="15">
        <v>370</v>
      </c>
      <c r="H42" s="27">
        <f>G42/G44</f>
        <v>9.0513455926062738E-5</v>
      </c>
      <c r="I42" s="12"/>
      <c r="J42" s="15">
        <v>0</v>
      </c>
      <c r="K42" s="15">
        <v>280</v>
      </c>
      <c r="L42" s="15">
        <v>0</v>
      </c>
      <c r="M42" s="15">
        <v>0</v>
      </c>
      <c r="N42" s="15">
        <v>0</v>
      </c>
      <c r="O42" s="15">
        <v>0</v>
      </c>
      <c r="P42" s="15">
        <v>280</v>
      </c>
      <c r="Q42" s="27">
        <f>P42/P44</f>
        <v>8.5132000206749139E-5</v>
      </c>
      <c r="R42" s="12"/>
      <c r="S42" s="15">
        <f t="shared" si="17"/>
        <v>0</v>
      </c>
      <c r="T42" s="15">
        <f t="shared" si="16"/>
        <v>650</v>
      </c>
      <c r="U42" s="15">
        <f t="shared" si="16"/>
        <v>0</v>
      </c>
      <c r="V42" s="15">
        <f t="shared" si="16"/>
        <v>0</v>
      </c>
      <c r="W42" s="15">
        <f t="shared" si="18"/>
        <v>0</v>
      </c>
      <c r="X42" s="15">
        <f>O42</f>
        <v>0</v>
      </c>
      <c r="Y42" s="15">
        <f t="shared" si="20"/>
        <v>650</v>
      </c>
      <c r="Z42" s="27">
        <f>Y42/Y44</f>
        <v>8.8114206856912015E-5</v>
      </c>
    </row>
    <row r="43" spans="1:26" ht="12" customHeight="1">
      <c r="A43" s="17"/>
      <c r="B43" s="15"/>
      <c r="C43" s="15"/>
      <c r="D43" s="15"/>
      <c r="E43" s="15"/>
      <c r="F43" s="65"/>
      <c r="G43" s="15"/>
      <c r="H43" s="15"/>
      <c r="I43" s="12"/>
      <c r="J43" s="15"/>
      <c r="K43" s="15"/>
      <c r="L43" s="15"/>
      <c r="M43" s="15"/>
      <c r="N43" s="15"/>
      <c r="O43" s="15"/>
      <c r="P43" s="15"/>
      <c r="Q43" s="15"/>
      <c r="R43" s="12"/>
      <c r="S43" s="15"/>
      <c r="T43" s="15"/>
      <c r="U43" s="15"/>
      <c r="V43" s="15"/>
      <c r="W43" s="15"/>
      <c r="X43" s="15"/>
      <c r="Y43" s="15"/>
      <c r="Z43" s="15"/>
    </row>
    <row r="44" spans="1:26" ht="12" customHeight="1">
      <c r="A44" s="13" t="s">
        <v>8</v>
      </c>
      <c r="B44" s="14">
        <v>2773570</v>
      </c>
      <c r="C44" s="14">
        <v>786870</v>
      </c>
      <c r="D44" s="14">
        <v>413170</v>
      </c>
      <c r="E44" s="14">
        <v>114180</v>
      </c>
      <c r="F44" s="66" t="s">
        <v>47</v>
      </c>
      <c r="G44" s="14">
        <v>4087790</v>
      </c>
      <c r="H44" s="39">
        <f>G44/G44</f>
        <v>1</v>
      </c>
      <c r="I44" s="14"/>
      <c r="J44" s="14">
        <v>1906130</v>
      </c>
      <c r="K44" s="14">
        <v>501680</v>
      </c>
      <c r="L44" s="14">
        <v>107760</v>
      </c>
      <c r="M44" s="14">
        <v>692980</v>
      </c>
      <c r="N44" s="14">
        <v>6020</v>
      </c>
      <c r="O44" s="14">
        <v>74430</v>
      </c>
      <c r="P44" s="14">
        <v>3289010</v>
      </c>
      <c r="Q44" s="39">
        <f>P44/P44</f>
        <v>1</v>
      </c>
      <c r="R44" s="14"/>
      <c r="S44" s="14">
        <f t="shared" ref="S44:V44" si="21">B44+J44</f>
        <v>4679700</v>
      </c>
      <c r="T44" s="14">
        <f t="shared" si="21"/>
        <v>1288550</v>
      </c>
      <c r="U44" s="14">
        <f t="shared" si="21"/>
        <v>520930</v>
      </c>
      <c r="V44" s="14">
        <f t="shared" si="21"/>
        <v>807160</v>
      </c>
      <c r="W44" s="14">
        <f t="shared" si="18"/>
        <v>6020</v>
      </c>
      <c r="X44" s="14">
        <f>O44</f>
        <v>74430</v>
      </c>
      <c r="Y44" s="14">
        <f t="shared" ref="Y44" si="22">SUM(S44:X44)</f>
        <v>7376790</v>
      </c>
      <c r="Z44" s="39">
        <f>Y44/Y44</f>
        <v>1</v>
      </c>
    </row>
    <row r="45" spans="1:26" ht="12" customHeight="1">
      <c r="A45" s="13" t="s">
        <v>33</v>
      </c>
      <c r="B45" s="39">
        <f>B44/G44</f>
        <v>0.6785010971698644</v>
      </c>
      <c r="C45" s="39">
        <f>C44/G44</f>
        <v>0.19249276503929996</v>
      </c>
      <c r="D45" s="39">
        <f>D44/G44</f>
        <v>0.1010741745539766</v>
      </c>
      <c r="E45" s="39">
        <f>E44/G44</f>
        <v>2.7931963236859036E-2</v>
      </c>
      <c r="F45" s="66" t="s">
        <v>47</v>
      </c>
      <c r="G45" s="39">
        <f>G44/G44</f>
        <v>1</v>
      </c>
      <c r="H45" s="39"/>
      <c r="I45" s="39"/>
      <c r="J45" s="39">
        <f>J44/P44</f>
        <v>0.57954521269318127</v>
      </c>
      <c r="K45" s="39">
        <f>K44/P44</f>
        <v>0.15253222094186397</v>
      </c>
      <c r="L45" s="39">
        <f>L44/P44</f>
        <v>3.2763658365283173E-2</v>
      </c>
      <c r="M45" s="39">
        <f>M44/P44</f>
        <v>0.2106956196545465</v>
      </c>
      <c r="N45" s="39">
        <f>N44/P44</f>
        <v>1.8303380044451065E-3</v>
      </c>
      <c r="O45" s="39">
        <f>O44/P44</f>
        <v>2.2629909912101211E-2</v>
      </c>
      <c r="P45" s="39">
        <f>P44/P44</f>
        <v>1</v>
      </c>
      <c r="Q45" s="39"/>
      <c r="R45" s="39"/>
      <c r="S45" s="39">
        <f>S44/Y44</f>
        <v>0.63438162127429409</v>
      </c>
      <c r="T45" s="39">
        <f>T44/Y44</f>
        <v>0.17467624806995996</v>
      </c>
      <c r="U45" s="39">
        <f>U44/Y44</f>
        <v>7.0617436581494122E-2</v>
      </c>
      <c r="V45" s="39">
        <f>V44/Y44</f>
        <v>0.10941886647173094</v>
      </c>
      <c r="W45" s="39">
        <f>W44/Y44</f>
        <v>8.1607311581324664E-4</v>
      </c>
      <c r="X45" s="39">
        <f>X44/Y44</f>
        <v>1.0089754486707634E-2</v>
      </c>
      <c r="Y45" s="39">
        <f>Y44/Y44</f>
        <v>1</v>
      </c>
      <c r="Z45" s="39"/>
    </row>
    <row r="46" spans="1:26" ht="12" customHeight="1">
      <c r="A46" s="26" t="s">
        <v>89</v>
      </c>
      <c r="B46" s="15">
        <f>SUM(B35:B42)</f>
        <v>0</v>
      </c>
      <c r="C46" s="15">
        <f t="shared" ref="C46:P46" si="23">SUM(C35:C42)</f>
        <v>784650</v>
      </c>
      <c r="D46" s="15">
        <f t="shared" si="23"/>
        <v>406940</v>
      </c>
      <c r="E46" s="15">
        <f t="shared" si="23"/>
        <v>9360</v>
      </c>
      <c r="F46" s="65" t="s">
        <v>47</v>
      </c>
      <c r="G46" s="15">
        <f t="shared" si="23"/>
        <v>1200970</v>
      </c>
      <c r="H46" s="15"/>
      <c r="I46" s="15"/>
      <c r="J46" s="15">
        <f t="shared" si="23"/>
        <v>0</v>
      </c>
      <c r="K46" s="15">
        <f t="shared" si="23"/>
        <v>461880</v>
      </c>
      <c r="L46" s="15">
        <f t="shared" si="23"/>
        <v>47950</v>
      </c>
      <c r="M46" s="15">
        <f t="shared" si="23"/>
        <v>12380</v>
      </c>
      <c r="N46" s="15">
        <f t="shared" si="23"/>
        <v>0</v>
      </c>
      <c r="O46" s="15">
        <f t="shared" si="23"/>
        <v>21360</v>
      </c>
      <c r="P46" s="15">
        <f t="shared" si="23"/>
        <v>543570</v>
      </c>
      <c r="Q46" s="15"/>
      <c r="R46" s="15"/>
      <c r="S46" s="15">
        <f t="shared" ref="S46:W46" si="24">SUM(S35:S42)</f>
        <v>0</v>
      </c>
      <c r="T46" s="15">
        <f t="shared" si="24"/>
        <v>1246530</v>
      </c>
      <c r="U46" s="15">
        <f t="shared" si="24"/>
        <v>454890</v>
      </c>
      <c r="V46" s="15">
        <f t="shared" si="24"/>
        <v>21740</v>
      </c>
      <c r="W46" s="15">
        <f t="shared" si="24"/>
        <v>0</v>
      </c>
      <c r="X46" s="15">
        <f>SUM(X35:X42)</f>
        <v>21360</v>
      </c>
      <c r="Y46" s="15">
        <f>SUM(Y35:Y42)</f>
        <v>1744520</v>
      </c>
      <c r="Z46" s="15"/>
    </row>
    <row r="47" spans="1:26" ht="12" customHeight="1">
      <c r="A47" s="26" t="s">
        <v>34</v>
      </c>
      <c r="B47" s="27">
        <f>B46/B44</f>
        <v>0</v>
      </c>
      <c r="C47" s="27">
        <f>C46/C44</f>
        <v>0.99717869533722214</v>
      </c>
      <c r="D47" s="27">
        <f>D46/D44</f>
        <v>0.98492146089987176</v>
      </c>
      <c r="E47" s="27">
        <f>E46/E44</f>
        <v>8.1975827640567531E-2</v>
      </c>
      <c r="F47" s="65" t="s">
        <v>47</v>
      </c>
      <c r="G47" s="27">
        <f>G46/G44</f>
        <v>0.29379444638790153</v>
      </c>
      <c r="H47" s="27"/>
      <c r="I47" s="27"/>
      <c r="J47" s="27">
        <f t="shared" ref="J47:P47" si="25">J46/J44</f>
        <v>0</v>
      </c>
      <c r="K47" s="27">
        <f t="shared" si="25"/>
        <v>0.92066656035719985</v>
      </c>
      <c r="L47" s="27">
        <f t="shared" si="25"/>
        <v>0.44497030438010393</v>
      </c>
      <c r="M47" s="27">
        <f t="shared" si="25"/>
        <v>1.7864873445121072E-2</v>
      </c>
      <c r="N47" s="27">
        <f t="shared" si="25"/>
        <v>0</v>
      </c>
      <c r="O47" s="27">
        <f t="shared" si="25"/>
        <v>0.28698105602579604</v>
      </c>
      <c r="P47" s="27">
        <f t="shared" si="25"/>
        <v>0.16526857625850941</v>
      </c>
      <c r="Q47" s="27"/>
      <c r="R47" s="27"/>
      <c r="S47" s="27">
        <f t="shared" ref="S47:Y47" si="26">S46/S44</f>
        <v>0</v>
      </c>
      <c r="T47" s="27">
        <f t="shared" si="26"/>
        <v>0.96738970160257653</v>
      </c>
      <c r="U47" s="27">
        <f t="shared" si="26"/>
        <v>0.87322672911907551</v>
      </c>
      <c r="V47" s="27">
        <f t="shared" si="26"/>
        <v>2.6933941226027058E-2</v>
      </c>
      <c r="W47" s="27">
        <f t="shared" si="26"/>
        <v>0</v>
      </c>
      <c r="X47" s="27">
        <f t="shared" si="26"/>
        <v>0.28698105602579604</v>
      </c>
      <c r="Y47" s="27">
        <f t="shared" si="26"/>
        <v>0.23648768637849255</v>
      </c>
      <c r="Z47" s="27"/>
    </row>
    <row r="48" spans="1:26" ht="12" customHeight="1">
      <c r="A48" s="42" t="s">
        <v>35</v>
      </c>
      <c r="B48" s="43">
        <f>B46/G46</f>
        <v>0</v>
      </c>
      <c r="C48" s="43">
        <f>C46/G46</f>
        <v>0.65334687794033153</v>
      </c>
      <c r="D48" s="43">
        <f>D46/G46</f>
        <v>0.33884276876191743</v>
      </c>
      <c r="E48" s="43">
        <f>E46/G46</f>
        <v>7.7937000924252894E-3</v>
      </c>
      <c r="F48" s="18" t="s">
        <v>47</v>
      </c>
      <c r="G48" s="43">
        <f>G46/G46</f>
        <v>1</v>
      </c>
      <c r="H48" s="43"/>
      <c r="I48" s="43"/>
      <c r="J48" s="43">
        <f>J46/P46</f>
        <v>0</v>
      </c>
      <c r="K48" s="43">
        <f>K46/P46</f>
        <v>0.84971576797836523</v>
      </c>
      <c r="L48" s="43">
        <f>L46/P46</f>
        <v>8.8213109627094943E-2</v>
      </c>
      <c r="M48" s="43">
        <f>M46/P46</f>
        <v>2.2775355519988227E-2</v>
      </c>
      <c r="N48" s="43">
        <f>N46/P46</f>
        <v>0</v>
      </c>
      <c r="O48" s="43">
        <f>O46/P46</f>
        <v>3.9295766874551573E-2</v>
      </c>
      <c r="P48" s="43">
        <f>P46/P46</f>
        <v>1</v>
      </c>
      <c r="Q48" s="43"/>
      <c r="R48" s="43"/>
      <c r="S48" s="43">
        <f>S46/Y46</f>
        <v>0</v>
      </c>
      <c r="T48" s="43">
        <f>T46/Y46</f>
        <v>0.71454038933345565</v>
      </c>
      <c r="U48" s="43">
        <f>U46/Y46</f>
        <v>0.26075367436314861</v>
      </c>
      <c r="V48" s="43">
        <f>V46/Y46</f>
        <v>1.2461880631921675E-2</v>
      </c>
      <c r="W48" s="43">
        <f>W46/Y46</f>
        <v>0</v>
      </c>
      <c r="X48" s="43">
        <f>X46/Y46</f>
        <v>1.2244055671474102E-2</v>
      </c>
      <c r="Y48" s="43">
        <f>Y46/Y46</f>
        <v>1</v>
      </c>
      <c r="Z48" s="43"/>
    </row>
    <row r="49" spans="1:25" ht="12" customHeight="1">
      <c r="A49" s="8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9"/>
      <c r="M49" s="75"/>
      <c r="N49" s="295" t="s">
        <v>20</v>
      </c>
      <c r="O49" s="296"/>
      <c r="P49" s="296"/>
      <c r="Q49" s="79"/>
      <c r="R49" s="15"/>
      <c r="S49" s="40"/>
    </row>
    <row r="50" spans="1:25" ht="12" customHeight="1">
      <c r="A50" s="225" t="s">
        <v>29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9"/>
      <c r="M50" s="79"/>
      <c r="N50" s="24"/>
      <c r="O50" s="79"/>
      <c r="P50" s="79"/>
      <c r="Q50" s="79"/>
      <c r="R50" s="15"/>
      <c r="S50" s="40"/>
    </row>
    <row r="51" spans="1:25" ht="12" customHeight="1">
      <c r="A51" s="8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9"/>
      <c r="M51" s="79"/>
      <c r="N51" s="24"/>
      <c r="O51" s="79"/>
      <c r="P51" s="79"/>
      <c r="Q51" s="79"/>
      <c r="R51" s="6"/>
      <c r="S51" s="40"/>
    </row>
    <row r="52" spans="1:25" ht="12" customHeight="1">
      <c r="A52" s="29"/>
      <c r="B52" s="293" t="s">
        <v>2</v>
      </c>
      <c r="C52" s="293"/>
      <c r="D52" s="293"/>
      <c r="E52" s="293"/>
      <c r="F52" s="293"/>
      <c r="G52" s="293"/>
      <c r="H52" s="56"/>
      <c r="I52" s="29"/>
      <c r="J52" s="293" t="s">
        <v>22</v>
      </c>
      <c r="K52" s="294"/>
      <c r="L52" s="294"/>
      <c r="M52" s="294"/>
      <c r="N52" s="294"/>
      <c r="O52" s="294"/>
      <c r="P52" s="294"/>
      <c r="Q52" s="63"/>
      <c r="R52" s="8"/>
      <c r="S52" s="293" t="s">
        <v>48</v>
      </c>
      <c r="T52" s="294"/>
      <c r="U52" s="294"/>
      <c r="V52" s="294"/>
      <c r="W52" s="294"/>
      <c r="X52" s="294"/>
      <c r="Y52" s="294"/>
    </row>
    <row r="53" spans="1:25" ht="21" customHeight="1">
      <c r="A53" s="9"/>
      <c r="B53" s="10" t="s">
        <v>4</v>
      </c>
      <c r="C53" s="10" t="s">
        <v>5</v>
      </c>
      <c r="D53" s="10" t="s">
        <v>6</v>
      </c>
      <c r="E53" s="10" t="s">
        <v>7</v>
      </c>
      <c r="F53" s="10" t="s">
        <v>10</v>
      </c>
      <c r="G53" s="10" t="s">
        <v>8</v>
      </c>
      <c r="H53" s="10"/>
      <c r="I53" s="10"/>
      <c r="J53" s="10" t="s">
        <v>4</v>
      </c>
      <c r="K53" s="10" t="s">
        <v>5</v>
      </c>
      <c r="L53" s="10" t="s">
        <v>6</v>
      </c>
      <c r="M53" s="10" t="s">
        <v>7</v>
      </c>
      <c r="N53" s="10" t="s">
        <v>9</v>
      </c>
      <c r="O53" s="10" t="s">
        <v>10</v>
      </c>
      <c r="P53" s="11" t="s">
        <v>8</v>
      </c>
      <c r="Q53" s="64"/>
      <c r="R53" s="10"/>
      <c r="S53" s="10" t="s">
        <v>4</v>
      </c>
      <c r="T53" s="10" t="s">
        <v>5</v>
      </c>
      <c r="U53" s="10" t="s">
        <v>6</v>
      </c>
      <c r="V53" s="10" t="s">
        <v>7</v>
      </c>
      <c r="W53" s="10" t="s">
        <v>9</v>
      </c>
      <c r="X53" s="10" t="s">
        <v>10</v>
      </c>
      <c r="Y53" s="11" t="s">
        <v>8</v>
      </c>
    </row>
    <row r="54" spans="1:25" ht="12" customHeight="1">
      <c r="A54" s="8"/>
      <c r="B54" s="14"/>
      <c r="C54" s="14"/>
      <c r="D54" s="14"/>
      <c r="E54" s="14"/>
      <c r="F54" s="66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5"/>
      <c r="T54" s="15"/>
      <c r="U54" s="15"/>
      <c r="V54" s="15"/>
      <c r="W54" s="15"/>
      <c r="X54" s="15"/>
      <c r="Y54" s="15"/>
    </row>
    <row r="55" spans="1:25" s="222" customFormat="1" ht="12" customHeight="1">
      <c r="A55" s="16" t="s">
        <v>11</v>
      </c>
      <c r="B55" s="15">
        <f>B34/B9</f>
        <v>262.2761229314421</v>
      </c>
      <c r="C55" s="15">
        <f>C34/C9</f>
        <v>147.33333333333334</v>
      </c>
      <c r="D55" s="15">
        <f>D34/D9</f>
        <v>177.71428571428572</v>
      </c>
      <c r="E55" s="15">
        <f>E34/E9</f>
        <v>307.39002932551318</v>
      </c>
      <c r="F55" s="65" t="s">
        <v>47</v>
      </c>
      <c r="G55" s="15">
        <f>G34/G9</f>
        <v>263.25186941455405</v>
      </c>
      <c r="H55" s="15"/>
      <c r="I55" s="15"/>
      <c r="J55" s="15">
        <f t="shared" ref="J55:P55" si="27">J34/J9</f>
        <v>945.97022332506208</v>
      </c>
      <c r="K55" s="15">
        <f t="shared" si="27"/>
        <v>1020.7692307692307</v>
      </c>
      <c r="L55" s="15">
        <f t="shared" si="27"/>
        <v>1196.2</v>
      </c>
      <c r="M55" s="15">
        <f t="shared" si="27"/>
        <v>1108.4853420195441</v>
      </c>
      <c r="N55" s="15">
        <f t="shared" si="27"/>
        <v>1204</v>
      </c>
      <c r="O55" s="15">
        <f t="shared" si="27"/>
        <v>947.5</v>
      </c>
      <c r="P55" s="15">
        <f t="shared" si="27"/>
        <v>987.92371356603098</v>
      </c>
      <c r="Q55" s="15"/>
      <c r="R55" s="15"/>
      <c r="S55" s="15">
        <f t="shared" ref="S55:Y55" si="28">S34/S9</f>
        <v>371.69976171564736</v>
      </c>
      <c r="T55" s="15">
        <f t="shared" si="28"/>
        <v>778.14814814814815</v>
      </c>
      <c r="U55" s="15">
        <f t="shared" si="28"/>
        <v>776.82352941176475</v>
      </c>
      <c r="V55" s="15">
        <f t="shared" si="28"/>
        <v>822.43979057591628</v>
      </c>
      <c r="W55" s="15">
        <f>W34/W9</f>
        <v>1204</v>
      </c>
      <c r="X55" s="15">
        <f t="shared" si="28"/>
        <v>947.5</v>
      </c>
      <c r="Y55" s="15">
        <f t="shared" si="28"/>
        <v>409.76791560567477</v>
      </c>
    </row>
    <row r="56" spans="1:25" s="222" customFormat="1" ht="12" customHeight="1">
      <c r="A56" s="17" t="s">
        <v>12</v>
      </c>
      <c r="B56" s="15"/>
      <c r="C56" s="15">
        <f>C35/C10</f>
        <v>185.61890087313816</v>
      </c>
      <c r="D56" s="15">
        <f>D35/D10</f>
        <v>163.02868852459017</v>
      </c>
      <c r="E56" s="15">
        <f>E35/E10</f>
        <v>228.75</v>
      </c>
      <c r="F56" s="65" t="s">
        <v>47</v>
      </c>
      <c r="G56" s="15">
        <f>G35/G10</f>
        <v>173.55997289360741</v>
      </c>
      <c r="H56" s="15"/>
      <c r="I56" s="15"/>
      <c r="J56" s="15"/>
      <c r="K56" s="15">
        <f>K35/K10</f>
        <v>889.77443609022555</v>
      </c>
      <c r="L56" s="15">
        <f>L35/L10</f>
        <v>804.03846153846155</v>
      </c>
      <c r="M56" s="15">
        <f>M35/M10</f>
        <v>1021.1111111111111</v>
      </c>
      <c r="N56" s="15"/>
      <c r="O56" s="15">
        <f>O35/O10</f>
        <v>712.5</v>
      </c>
      <c r="P56" s="15">
        <f>P35/P10</f>
        <v>866.53465346534654</v>
      </c>
      <c r="Q56" s="15"/>
      <c r="R56" s="15"/>
      <c r="S56" s="15"/>
      <c r="T56" s="15">
        <f>T35/T10</f>
        <v>230.64423076923077</v>
      </c>
      <c r="U56" s="15">
        <f>U35/U10</f>
        <v>176.40449438202248</v>
      </c>
      <c r="V56" s="15">
        <f>V35/V10</f>
        <v>374.28571428571428</v>
      </c>
      <c r="W56" s="15"/>
      <c r="X56" s="15">
        <f>X35/X10</f>
        <v>712.5</v>
      </c>
      <c r="Y56" s="15">
        <f>Y35/Y10</f>
        <v>203.79779650032404</v>
      </c>
    </row>
    <row r="57" spans="1:25" s="222" customFormat="1" ht="12" customHeight="1">
      <c r="A57" s="17" t="s">
        <v>13</v>
      </c>
      <c r="B57" s="15"/>
      <c r="C57" s="15">
        <f t="shared" ref="C57:C63" si="29">C36/C11</f>
        <v>239.91134751773049</v>
      </c>
      <c r="D57" s="15"/>
      <c r="E57" s="15"/>
      <c r="F57" s="65" t="s">
        <v>47</v>
      </c>
      <c r="G57" s="15">
        <f t="shared" ref="G57:G63" si="30">G36/G11</f>
        <v>239.91134751773049</v>
      </c>
      <c r="H57" s="15"/>
      <c r="I57" s="15"/>
      <c r="J57" s="15"/>
      <c r="K57" s="15">
        <f>K36/K11</f>
        <v>937.8443113772455</v>
      </c>
      <c r="L57" s="15"/>
      <c r="M57" s="15">
        <f>M36/M11</f>
        <v>1300</v>
      </c>
      <c r="N57" s="15"/>
      <c r="O57" s="15">
        <f>O36/O11</f>
        <v>750</v>
      </c>
      <c r="P57" s="15">
        <f>P36/P11</f>
        <v>937.80415430267067</v>
      </c>
      <c r="Q57" s="15"/>
      <c r="R57" s="15"/>
      <c r="S57" s="15"/>
      <c r="T57" s="15">
        <f>T36/T11</f>
        <v>354.97038499506419</v>
      </c>
      <c r="U57" s="15"/>
      <c r="V57" s="15">
        <f>V36/V11</f>
        <v>1300</v>
      </c>
      <c r="W57" s="15"/>
      <c r="X57" s="15">
        <f>X36/X11</f>
        <v>750</v>
      </c>
      <c r="Y57" s="15">
        <f>Y36/Y11</f>
        <v>355.82552981764417</v>
      </c>
    </row>
    <row r="58" spans="1:25" s="222" customFormat="1" ht="12" customHeight="1">
      <c r="A58" s="17" t="s">
        <v>14</v>
      </c>
      <c r="B58" s="15"/>
      <c r="C58" s="15">
        <f t="shared" si="29"/>
        <v>205</v>
      </c>
      <c r="D58" s="15">
        <f>D37/D12</f>
        <v>168.33333333333334</v>
      </c>
      <c r="E58" s="15"/>
      <c r="F58" s="65" t="s">
        <v>47</v>
      </c>
      <c r="G58" s="15">
        <f t="shared" si="30"/>
        <v>171.15384615384616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>
        <f t="shared" ref="T58:Y58" si="31">T37/T12</f>
        <v>205</v>
      </c>
      <c r="U58" s="15">
        <f t="shared" si="31"/>
        <v>168.33333333333334</v>
      </c>
      <c r="V58" s="15"/>
      <c r="W58" s="15"/>
      <c r="X58" s="15"/>
      <c r="Y58" s="15">
        <f t="shared" si="31"/>
        <v>171.15384615384616</v>
      </c>
    </row>
    <row r="59" spans="1:25" s="222" customFormat="1" ht="12" customHeight="1">
      <c r="A59" s="17" t="s">
        <v>15</v>
      </c>
      <c r="B59" s="15"/>
      <c r="C59" s="15">
        <f t="shared" si="29"/>
        <v>212.14285714285714</v>
      </c>
      <c r="D59" s="15">
        <f>D38/D13</f>
        <v>176.20689655172413</v>
      </c>
      <c r="E59" s="15">
        <f>E38/E13</f>
        <v>210</v>
      </c>
      <c r="F59" s="65" t="s">
        <v>47</v>
      </c>
      <c r="G59" s="15">
        <f t="shared" si="30"/>
        <v>194.31034482758622</v>
      </c>
      <c r="H59" s="15"/>
      <c r="I59" s="15"/>
      <c r="J59" s="15"/>
      <c r="K59" s="15">
        <f>K38/K13</f>
        <v>875.83333333333337</v>
      </c>
      <c r="L59" s="15">
        <f>L38/L13</f>
        <v>1023.3333333333334</v>
      </c>
      <c r="M59" s="15">
        <f>M38/M13</f>
        <v>945</v>
      </c>
      <c r="N59" s="15"/>
      <c r="O59" s="15">
        <f>O38/O13</f>
        <v>832.94117647058829</v>
      </c>
      <c r="P59" s="15">
        <f>P38/P13</f>
        <v>881.83673469387759</v>
      </c>
      <c r="Q59" s="15"/>
      <c r="R59" s="15"/>
      <c r="S59" s="15"/>
      <c r="T59" s="15">
        <f>T38/T13</f>
        <v>518.46153846153845</v>
      </c>
      <c r="U59" s="15">
        <f>U38/U13</f>
        <v>321.42857142857144</v>
      </c>
      <c r="V59" s="15">
        <f>V38/V13</f>
        <v>700</v>
      </c>
      <c r="W59" s="15"/>
      <c r="X59" s="15">
        <f>X38/X13</f>
        <v>832.94117647058829</v>
      </c>
      <c r="Y59" s="15">
        <f>Y38/Y13</f>
        <v>509.06542056074767</v>
      </c>
    </row>
    <row r="60" spans="1:25" s="222" customFormat="1" ht="12" customHeight="1">
      <c r="A60" s="17" t="s">
        <v>16</v>
      </c>
      <c r="B60" s="15"/>
      <c r="C60" s="15">
        <f t="shared" si="29"/>
        <v>306.89655172413791</v>
      </c>
      <c r="D60" s="15"/>
      <c r="E60" s="15"/>
      <c r="F60" s="65" t="s">
        <v>47</v>
      </c>
      <c r="G60" s="15">
        <f t="shared" si="30"/>
        <v>306.89655172413791</v>
      </c>
      <c r="H60" s="15"/>
      <c r="I60" s="15"/>
      <c r="J60" s="15"/>
      <c r="K60" s="15">
        <f>K39/K14</f>
        <v>687.77777777777783</v>
      </c>
      <c r="L60" s="15"/>
      <c r="M60" s="15"/>
      <c r="N60" s="15"/>
      <c r="O60" s="15"/>
      <c r="P60" s="15">
        <f>P39/P14</f>
        <v>687.77777777777783</v>
      </c>
      <c r="Q60" s="15"/>
      <c r="R60" s="15"/>
      <c r="S60" s="15"/>
      <c r="T60" s="15">
        <f>T39/T14</f>
        <v>397.10526315789474</v>
      </c>
      <c r="U60" s="15"/>
      <c r="V60" s="15"/>
      <c r="W60" s="15"/>
      <c r="X60" s="15"/>
      <c r="Y60" s="15">
        <f>Y39/Y14</f>
        <v>397.10526315789474</v>
      </c>
    </row>
    <row r="61" spans="1:25" s="222" customFormat="1" ht="12" customHeight="1">
      <c r="A61" s="17" t="s">
        <v>17</v>
      </c>
      <c r="B61" s="15"/>
      <c r="C61" s="15">
        <f t="shared" si="29"/>
        <v>292.5</v>
      </c>
      <c r="D61" s="15"/>
      <c r="E61" s="15"/>
      <c r="F61" s="65" t="s">
        <v>47</v>
      </c>
      <c r="G61" s="15">
        <f t="shared" si="30"/>
        <v>292.5</v>
      </c>
      <c r="H61" s="15"/>
      <c r="I61" s="15"/>
      <c r="J61" s="15"/>
      <c r="K61" s="15">
        <f>K40/K15</f>
        <v>448</v>
      </c>
      <c r="L61" s="15"/>
      <c r="M61" s="15"/>
      <c r="N61" s="15"/>
      <c r="O61" s="15"/>
      <c r="P61" s="15">
        <f>P40/P15</f>
        <v>448</v>
      </c>
      <c r="Q61" s="15"/>
      <c r="R61" s="15"/>
      <c r="S61" s="15"/>
      <c r="T61" s="15">
        <f>T40/T15</f>
        <v>378.88888888888891</v>
      </c>
      <c r="U61" s="15"/>
      <c r="V61" s="15"/>
      <c r="W61" s="15"/>
      <c r="X61" s="15"/>
      <c r="Y61" s="15">
        <f>Y40/Y15</f>
        <v>378.88888888888891</v>
      </c>
    </row>
    <row r="62" spans="1:25" s="222" customFormat="1" ht="12" customHeight="1">
      <c r="A62" s="17" t="s">
        <v>18</v>
      </c>
      <c r="B62" s="15"/>
      <c r="C62" s="15">
        <f t="shared" si="29"/>
        <v>265</v>
      </c>
      <c r="D62" s="15"/>
      <c r="E62" s="15"/>
      <c r="F62" s="65" t="s">
        <v>47</v>
      </c>
      <c r="G62" s="15">
        <f t="shared" si="30"/>
        <v>265</v>
      </c>
      <c r="H62" s="15"/>
      <c r="I62" s="15"/>
      <c r="J62" s="15"/>
      <c r="K62" s="15">
        <f>K41/K16</f>
        <v>570</v>
      </c>
      <c r="L62" s="15"/>
      <c r="M62" s="15"/>
      <c r="N62" s="15"/>
      <c r="O62" s="15"/>
      <c r="P62" s="15">
        <f>P41/P16</f>
        <v>570</v>
      </c>
      <c r="Q62" s="15"/>
      <c r="R62" s="15"/>
      <c r="S62" s="15"/>
      <c r="T62" s="15"/>
      <c r="U62" s="15"/>
      <c r="V62" s="15"/>
      <c r="W62" s="15"/>
      <c r="X62" s="15"/>
      <c r="Y62" s="15">
        <f>Y41/Y16</f>
        <v>366.66666666666669</v>
      </c>
    </row>
    <row r="63" spans="1:25" s="222" customFormat="1" ht="12" customHeight="1">
      <c r="A63" s="17" t="s">
        <v>19</v>
      </c>
      <c r="B63" s="15"/>
      <c r="C63" s="15">
        <f t="shared" si="29"/>
        <v>370</v>
      </c>
      <c r="D63" s="15"/>
      <c r="E63" s="15"/>
      <c r="F63" s="65" t="s">
        <v>47</v>
      </c>
      <c r="G63" s="15">
        <f t="shared" si="30"/>
        <v>370</v>
      </c>
      <c r="H63" s="15"/>
      <c r="I63" s="15"/>
      <c r="J63" s="15"/>
      <c r="K63" s="15">
        <f>K42/K17</f>
        <v>280</v>
      </c>
      <c r="L63" s="15"/>
      <c r="M63" s="15"/>
      <c r="N63" s="15"/>
      <c r="O63" s="15"/>
      <c r="P63" s="15">
        <f>P42/P17</f>
        <v>280</v>
      </c>
      <c r="Q63" s="15"/>
      <c r="R63" s="15"/>
      <c r="S63" s="15"/>
      <c r="T63" s="15">
        <f>T42/T17</f>
        <v>325</v>
      </c>
      <c r="U63" s="15"/>
      <c r="V63" s="15"/>
      <c r="W63" s="15"/>
      <c r="X63" s="15"/>
      <c r="Y63" s="15">
        <f>Y42/Y17</f>
        <v>325</v>
      </c>
    </row>
    <row r="64" spans="1:25" ht="12" customHeight="1">
      <c r="A64" s="17"/>
      <c r="B64" s="14"/>
      <c r="C64" s="14"/>
      <c r="D64" s="14"/>
      <c r="E64" s="14"/>
      <c r="F64" s="65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spans="1:25" ht="12" customHeight="1">
      <c r="A65" s="13" t="s">
        <v>8</v>
      </c>
      <c r="B65" s="14">
        <f>B44/B19</f>
        <v>262.2761229314421</v>
      </c>
      <c r="C65" s="14">
        <f>C44/C19</f>
        <v>211.5241935483871</v>
      </c>
      <c r="D65" s="14">
        <f>D44/D19</f>
        <v>163.4375</v>
      </c>
      <c r="E65" s="14">
        <f>E44/E19</f>
        <v>298.90052356020942</v>
      </c>
      <c r="F65" s="66" t="s">
        <v>47</v>
      </c>
      <c r="G65" s="14">
        <f>G44/G19</f>
        <v>237.59314152862541</v>
      </c>
      <c r="H65" s="14"/>
      <c r="I65" s="14"/>
      <c r="J65" s="14">
        <f t="shared" ref="J65:P65" si="32">J44/J19</f>
        <v>945.97022332506208</v>
      </c>
      <c r="K65" s="14">
        <f t="shared" si="32"/>
        <v>918.82783882783883</v>
      </c>
      <c r="L65" s="14">
        <f t="shared" si="32"/>
        <v>997.77777777777783</v>
      </c>
      <c r="M65" s="14">
        <f t="shared" si="32"/>
        <v>1106.996805111821</v>
      </c>
      <c r="N65" s="14">
        <f t="shared" si="32"/>
        <v>1204</v>
      </c>
      <c r="O65" s="14">
        <f t="shared" si="32"/>
        <v>896.74698795180723</v>
      </c>
      <c r="P65" s="14">
        <f t="shared" si="32"/>
        <v>972.21696718888563</v>
      </c>
      <c r="Q65" s="14"/>
      <c r="R65" s="14"/>
      <c r="S65" s="14">
        <f t="shared" ref="S65:Y65" si="33">S44/S19</f>
        <v>371.69976171564736</v>
      </c>
      <c r="T65" s="14">
        <f t="shared" si="33"/>
        <v>302.05110173464601</v>
      </c>
      <c r="U65" s="14">
        <f t="shared" si="33"/>
        <v>197.62139605462824</v>
      </c>
      <c r="V65" s="14">
        <f t="shared" si="33"/>
        <v>800.75396825396831</v>
      </c>
      <c r="W65" s="14">
        <f>W44/W19</f>
        <v>1204</v>
      </c>
      <c r="X65" s="14">
        <f t="shared" si="33"/>
        <v>896.74698795180723</v>
      </c>
      <c r="Y65" s="14">
        <f t="shared" si="33"/>
        <v>358.30532348941131</v>
      </c>
    </row>
    <row r="66" spans="1:25" ht="12" customHeight="1">
      <c r="A66" s="26" t="s">
        <v>89</v>
      </c>
      <c r="B66" s="14"/>
      <c r="C66" s="14">
        <f>C46/C21</f>
        <v>211.78137651821862</v>
      </c>
      <c r="D66" s="14">
        <f>D46/D21</f>
        <v>163.23305254713196</v>
      </c>
      <c r="E66" s="14">
        <f>E46/E21</f>
        <v>228.29268292682926</v>
      </c>
      <c r="F66" s="66" t="s">
        <v>47</v>
      </c>
      <c r="G66" s="14">
        <f>G46/G21</f>
        <v>192.49398942138163</v>
      </c>
      <c r="H66" s="14"/>
      <c r="I66" s="14"/>
      <c r="J66" s="14"/>
      <c r="K66" s="14">
        <f>K46/K21</f>
        <v>911.00591715976327</v>
      </c>
      <c r="L66" s="14">
        <f>L46/L21</f>
        <v>826.72413793103453</v>
      </c>
      <c r="M66" s="14">
        <f>M46/M21</f>
        <v>1031.6666666666667</v>
      </c>
      <c r="N66" s="14"/>
      <c r="O66" s="14">
        <f>O46/O21</f>
        <v>791.11111111111109</v>
      </c>
      <c r="P66" s="14">
        <f>P46/P21</f>
        <v>899.9503311258278</v>
      </c>
      <c r="Q66" s="14"/>
      <c r="R66" s="14"/>
      <c r="S66" s="14"/>
      <c r="T66" s="14">
        <f>T46/T21</f>
        <v>295.94729344729348</v>
      </c>
      <c r="U66" s="14">
        <f>U46/U21</f>
        <v>178.31830654645236</v>
      </c>
      <c r="V66" s="14">
        <f>V46/V21</f>
        <v>410.18867924528303</v>
      </c>
      <c r="W66" s="14"/>
      <c r="X66" s="14">
        <f>X46/X21</f>
        <v>791.11111111111109</v>
      </c>
      <c r="Y66" s="14">
        <f>Y46/Y21</f>
        <v>254.93497004237906</v>
      </c>
    </row>
    <row r="67" spans="1:25" ht="12" customHeight="1">
      <c r="A67" s="6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55"/>
      <c r="R67" s="18"/>
      <c r="S67" s="42"/>
      <c r="T67" s="42"/>
      <c r="U67" s="42"/>
      <c r="V67" s="42"/>
      <c r="W67" s="42"/>
      <c r="X67" s="42"/>
      <c r="Y67" s="42"/>
    </row>
    <row r="69" spans="1:25" ht="12" customHeight="1">
      <c r="A69" s="299" t="s">
        <v>23</v>
      </c>
      <c r="B69" s="299"/>
      <c r="C69" s="78"/>
      <c r="D69" s="15"/>
      <c r="E69" s="15"/>
      <c r="F69" s="15"/>
      <c r="G69" s="15"/>
      <c r="H69" s="15"/>
      <c r="I69" s="15"/>
      <c r="J69" s="15"/>
      <c r="K69" s="15"/>
      <c r="L69" s="15"/>
    </row>
    <row r="70" spans="1:25" ht="12" customHeight="1">
      <c r="A70" s="299" t="s">
        <v>52</v>
      </c>
      <c r="B70" s="299"/>
      <c r="C70" s="88"/>
      <c r="D70" s="15"/>
      <c r="E70" s="15"/>
      <c r="F70" s="15"/>
      <c r="G70" s="15"/>
      <c r="H70" s="15"/>
      <c r="I70" s="15"/>
      <c r="J70" s="15"/>
      <c r="K70" s="15"/>
      <c r="L70" s="15"/>
    </row>
    <row r="71" spans="1:25" ht="12" customHeight="1">
      <c r="A71" s="299" t="s">
        <v>53</v>
      </c>
      <c r="B71" s="299"/>
      <c r="C71" s="15"/>
      <c r="D71" s="15"/>
      <c r="E71" s="15"/>
      <c r="F71" s="15"/>
      <c r="G71" s="15"/>
      <c r="H71" s="15"/>
      <c r="I71" s="15"/>
      <c r="J71" s="15"/>
      <c r="K71" s="15"/>
      <c r="L71" s="15"/>
    </row>
    <row r="72" spans="1:25" ht="12" customHeight="1">
      <c r="A72" s="297" t="s">
        <v>41</v>
      </c>
      <c r="B72" s="297"/>
      <c r="C72" s="297"/>
      <c r="D72" s="297"/>
      <c r="E72" s="15"/>
      <c r="F72" s="15"/>
      <c r="G72" s="15"/>
      <c r="H72" s="15"/>
      <c r="I72" s="15"/>
      <c r="J72" s="15"/>
      <c r="K72" s="15"/>
      <c r="L72" s="15"/>
    </row>
    <row r="73" spans="1:25" ht="12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</row>
    <row r="74" spans="1:25" ht="12" customHeight="1">
      <c r="A74" s="298" t="s">
        <v>27</v>
      </c>
      <c r="B74" s="298"/>
      <c r="C74" s="298"/>
      <c r="D74" s="298"/>
      <c r="E74" s="298"/>
      <c r="F74" s="298"/>
      <c r="G74" s="298"/>
      <c r="H74" s="298"/>
      <c r="I74" s="298"/>
      <c r="J74" s="298"/>
      <c r="K74" s="77"/>
      <c r="L74" s="77"/>
      <c r="M74" s="74"/>
    </row>
    <row r="75" spans="1:25" ht="15" customHeight="1">
      <c r="A75" s="31" t="s">
        <v>30</v>
      </c>
      <c r="B75" s="30" t="s">
        <v>55</v>
      </c>
    </row>
    <row r="77" spans="1:25" ht="12" customHeight="1">
      <c r="G77" s="110" t="s">
        <v>90</v>
      </c>
      <c r="H77" s="111">
        <f>G21-'2007'!G21</f>
        <v>-16</v>
      </c>
    </row>
    <row r="78" spans="1:25" ht="12" customHeight="1">
      <c r="D78" s="95"/>
      <c r="G78" s="110" t="s">
        <v>91</v>
      </c>
      <c r="H78" s="111">
        <f>G9-'2007'!G9</f>
        <v>-140</v>
      </c>
    </row>
    <row r="79" spans="1:25" ht="12" customHeight="1">
      <c r="G79" s="106" t="s">
        <v>98</v>
      </c>
      <c r="H79" s="103">
        <f>H77-H78</f>
        <v>124</v>
      </c>
    </row>
    <row r="80" spans="1:25" ht="12" customHeight="1">
      <c r="G80" s="110" t="s">
        <v>92</v>
      </c>
      <c r="H80" s="111">
        <f>P21-'2007'!P21</f>
        <v>0</v>
      </c>
    </row>
    <row r="81" spans="7:8" ht="12" customHeight="1">
      <c r="G81" s="110" t="s">
        <v>93</v>
      </c>
      <c r="H81" s="112">
        <f>P9-'2007'!P9</f>
        <v>-15</v>
      </c>
    </row>
    <row r="82" spans="7:8" ht="12" customHeight="1">
      <c r="G82" s="106" t="s">
        <v>99</v>
      </c>
      <c r="H82" s="109">
        <f>H80-H81</f>
        <v>15</v>
      </c>
    </row>
    <row r="83" spans="7:8" ht="12" customHeight="1">
      <c r="G83" s="110" t="s">
        <v>94</v>
      </c>
      <c r="H83" s="111">
        <f>G46-'2007'!G46</f>
        <v>2800</v>
      </c>
    </row>
    <row r="84" spans="7:8" ht="12" customHeight="1">
      <c r="G84" s="110" t="s">
        <v>95</v>
      </c>
      <c r="H84" s="111">
        <f>G34-'2007'!G34</f>
        <v>-22690</v>
      </c>
    </row>
    <row r="85" spans="7:8" ht="12" customHeight="1">
      <c r="G85" s="106" t="s">
        <v>100</v>
      </c>
      <c r="H85" s="103">
        <f>H83-H84</f>
        <v>25490</v>
      </c>
    </row>
    <row r="86" spans="7:8" ht="12" customHeight="1">
      <c r="G86" s="110" t="s">
        <v>96</v>
      </c>
      <c r="H86" s="111">
        <f>P46-'2007'!P46-O46</f>
        <v>-3670</v>
      </c>
    </row>
    <row r="87" spans="7:8" ht="12" customHeight="1">
      <c r="G87" s="110" t="s">
        <v>97</v>
      </c>
      <c r="H87" s="111">
        <f>P34-'2007'!P34-O34</f>
        <v>-50220</v>
      </c>
    </row>
    <row r="88" spans="7:8" ht="12" customHeight="1">
      <c r="G88" s="107" t="s">
        <v>101</v>
      </c>
      <c r="H88" s="103">
        <f>H86-H87</f>
        <v>46550</v>
      </c>
    </row>
    <row r="90" spans="7:8" ht="12" customHeight="1">
      <c r="G90" s="31" t="s">
        <v>180</v>
      </c>
    </row>
  </sheetData>
  <mergeCells count="19">
    <mergeCell ref="N49:P49"/>
    <mergeCell ref="B6:G6"/>
    <mergeCell ref="J6:P6"/>
    <mergeCell ref="S6:Y6"/>
    <mergeCell ref="N24:P24"/>
    <mergeCell ref="A26:K26"/>
    <mergeCell ref="T27:T28"/>
    <mergeCell ref="U27:U28"/>
    <mergeCell ref="B31:G31"/>
    <mergeCell ref="J31:P31"/>
    <mergeCell ref="S31:Y31"/>
    <mergeCell ref="A72:D72"/>
    <mergeCell ref="A74:J74"/>
    <mergeCell ref="B52:G52"/>
    <mergeCell ref="J52:P52"/>
    <mergeCell ref="S52:Y52"/>
    <mergeCell ref="A69:B69"/>
    <mergeCell ref="A70:B70"/>
    <mergeCell ref="A71:B71"/>
  </mergeCells>
  <hyperlinks>
    <hyperlink ref="B75" r:id="rId1"/>
  </hyperlinks>
  <pageMargins left="0.7" right="0.7" top="0.75" bottom="0.75" header="0.3" footer="0.3"/>
  <pageSetup paperSize="9" orientation="portrait"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1:Z88"/>
  <sheetViews>
    <sheetView zoomScaleNormal="100" workbookViewId="0"/>
  </sheetViews>
  <sheetFormatPr defaultRowHeight="12" customHeight="1"/>
  <cols>
    <col min="1" max="1" width="20.7109375" customWidth="1"/>
    <col min="9" max="9" width="1.5703125" customWidth="1"/>
    <col min="18" max="18" width="1.5703125" style="40" customWidth="1"/>
  </cols>
  <sheetData>
    <row r="1" spans="1:26" ht="12" customHeight="1">
      <c r="A1" s="132" t="s">
        <v>160</v>
      </c>
      <c r="B1" s="124"/>
      <c r="C1" s="124"/>
      <c r="D1" s="124"/>
      <c r="E1" s="124"/>
      <c r="F1" s="124"/>
      <c r="G1" s="124"/>
      <c r="H1" s="124"/>
      <c r="I1" s="124"/>
      <c r="J1" s="74"/>
      <c r="K1" s="74"/>
      <c r="L1" s="74"/>
      <c r="M1" s="74"/>
      <c r="N1" s="74"/>
      <c r="O1" s="1"/>
      <c r="P1" s="1"/>
      <c r="Q1" s="1"/>
    </row>
    <row r="2" spans="1:26" ht="12" customHeight="1">
      <c r="A2" s="5" t="s">
        <v>50</v>
      </c>
      <c r="B2" s="4"/>
      <c r="C2" s="4"/>
      <c r="D2" s="1"/>
      <c r="E2" s="1"/>
      <c r="F2" s="1"/>
      <c r="G2" s="1"/>
      <c r="H2" s="1"/>
      <c r="I2" s="1"/>
      <c r="J2" s="74"/>
      <c r="K2" s="74"/>
      <c r="L2" s="74"/>
      <c r="M2" s="74"/>
      <c r="N2" s="74"/>
      <c r="O2" s="1"/>
      <c r="P2" s="1"/>
      <c r="Q2" s="1"/>
    </row>
    <row r="3" spans="1:26" ht="12" customHeight="1">
      <c r="A3" s="5" t="s">
        <v>51</v>
      </c>
      <c r="B3" s="4"/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6" ht="12" customHeight="1">
      <c r="A4" s="5"/>
      <c r="B4" s="4"/>
      <c r="C4" s="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26" ht="12" customHeight="1">
      <c r="A5" s="6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6" ht="12" customHeight="1">
      <c r="A6" s="8"/>
      <c r="B6" s="293" t="s">
        <v>2</v>
      </c>
      <c r="C6" s="293"/>
      <c r="D6" s="293"/>
      <c r="E6" s="293"/>
      <c r="F6" s="293"/>
      <c r="G6" s="293"/>
      <c r="H6" s="52"/>
      <c r="I6" s="8"/>
      <c r="J6" s="293" t="s">
        <v>3</v>
      </c>
      <c r="K6" s="294"/>
      <c r="L6" s="294"/>
      <c r="M6" s="294"/>
      <c r="N6" s="294"/>
      <c r="O6" s="294"/>
      <c r="P6" s="294"/>
      <c r="Q6" s="63"/>
      <c r="R6" s="8"/>
      <c r="S6" s="293" t="s">
        <v>48</v>
      </c>
      <c r="T6" s="294"/>
      <c r="U6" s="294"/>
      <c r="V6" s="294"/>
      <c r="W6" s="294"/>
      <c r="X6" s="294"/>
      <c r="Y6" s="294"/>
      <c r="Z6" s="71"/>
    </row>
    <row r="7" spans="1:26" ht="24" customHeight="1">
      <c r="A7" s="9"/>
      <c r="B7" s="10" t="s">
        <v>4</v>
      </c>
      <c r="C7" s="10" t="s">
        <v>5</v>
      </c>
      <c r="D7" s="10" t="s">
        <v>6</v>
      </c>
      <c r="E7" s="10" t="s">
        <v>7</v>
      </c>
      <c r="F7" s="10" t="s">
        <v>10</v>
      </c>
      <c r="G7" s="10" t="s">
        <v>8</v>
      </c>
      <c r="H7" s="53" t="s">
        <v>33</v>
      </c>
      <c r="I7" s="10"/>
      <c r="J7" s="10" t="s">
        <v>4</v>
      </c>
      <c r="K7" s="10" t="s">
        <v>5</v>
      </c>
      <c r="L7" s="10" t="s">
        <v>6</v>
      </c>
      <c r="M7" s="10" t="s">
        <v>7</v>
      </c>
      <c r="N7" s="10" t="s">
        <v>9</v>
      </c>
      <c r="O7" s="10" t="s">
        <v>10</v>
      </c>
      <c r="P7" s="11" t="s">
        <v>8</v>
      </c>
      <c r="Q7" s="53" t="s">
        <v>33</v>
      </c>
      <c r="R7" s="10"/>
      <c r="S7" s="10" t="s">
        <v>4</v>
      </c>
      <c r="T7" s="10" t="s">
        <v>5</v>
      </c>
      <c r="U7" s="10" t="s">
        <v>6</v>
      </c>
      <c r="V7" s="10" t="s">
        <v>7</v>
      </c>
      <c r="W7" s="10" t="s">
        <v>9</v>
      </c>
      <c r="X7" s="10" t="s">
        <v>10</v>
      </c>
      <c r="Y7" s="11" t="s">
        <v>8</v>
      </c>
      <c r="Z7" s="53" t="s">
        <v>33</v>
      </c>
    </row>
    <row r="8" spans="1:26" ht="12" customHeight="1">
      <c r="A8" s="8"/>
      <c r="B8" s="15"/>
      <c r="C8" s="15"/>
      <c r="D8" s="15"/>
      <c r="E8" s="15"/>
      <c r="F8" s="6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2" customHeight="1">
      <c r="A9" s="16" t="s">
        <v>11</v>
      </c>
      <c r="B9" s="15">
        <v>10425</v>
      </c>
      <c r="C9" s="15">
        <v>13</v>
      </c>
      <c r="D9" s="15">
        <v>36</v>
      </c>
      <c r="E9" s="15">
        <v>359</v>
      </c>
      <c r="F9" s="65" t="s">
        <v>47</v>
      </c>
      <c r="G9" s="157">
        <f>SUM(B9:F9)</f>
        <v>10833</v>
      </c>
      <c r="H9" s="27">
        <f>G9/G19</f>
        <v>0.63484528832630094</v>
      </c>
      <c r="I9" s="15"/>
      <c r="J9" s="15">
        <v>1860</v>
      </c>
      <c r="K9" s="15">
        <v>39</v>
      </c>
      <c r="L9" s="15">
        <v>48</v>
      </c>
      <c r="M9" s="15">
        <v>705</v>
      </c>
      <c r="N9" s="15">
        <v>3</v>
      </c>
      <c r="O9" s="15">
        <v>96</v>
      </c>
      <c r="P9" s="157">
        <f>SUM(J9:O9)</f>
        <v>2751</v>
      </c>
      <c r="Q9" s="27">
        <f>P9/P19</f>
        <v>0.81850639690568283</v>
      </c>
      <c r="R9" s="15"/>
      <c r="S9" s="15">
        <f>B9+J9</f>
        <v>12285</v>
      </c>
      <c r="T9" s="15">
        <f t="shared" ref="T9:V17" si="0">C9+K9</f>
        <v>52</v>
      </c>
      <c r="U9" s="15">
        <f t="shared" si="0"/>
        <v>84</v>
      </c>
      <c r="V9" s="15">
        <f>E9+M9</f>
        <v>1064</v>
      </c>
      <c r="W9" s="15">
        <f>N9</f>
        <v>3</v>
      </c>
      <c r="X9" s="15">
        <f>O9</f>
        <v>96</v>
      </c>
      <c r="Y9" s="15">
        <f>SUM(S9:X9)</f>
        <v>13584</v>
      </c>
      <c r="Z9" s="27">
        <f>Y9/Y19</f>
        <v>0.66506731946144426</v>
      </c>
    </row>
    <row r="10" spans="1:26" ht="12" customHeight="1">
      <c r="A10" s="17" t="s">
        <v>12</v>
      </c>
      <c r="B10" s="15">
        <v>0</v>
      </c>
      <c r="C10" s="15">
        <v>1947</v>
      </c>
      <c r="D10" s="15">
        <v>2433</v>
      </c>
      <c r="E10" s="15">
        <v>42</v>
      </c>
      <c r="F10" s="65" t="s">
        <v>47</v>
      </c>
      <c r="G10" s="157">
        <f t="shared" ref="G10:G17" si="1">SUM(B10:F10)</f>
        <v>4422</v>
      </c>
      <c r="H10" s="27">
        <f>G10/G19</f>
        <v>0.2591420534458509</v>
      </c>
      <c r="I10" s="15"/>
      <c r="J10" s="15">
        <v>0</v>
      </c>
      <c r="K10" s="15">
        <v>133</v>
      </c>
      <c r="L10" s="15">
        <v>49</v>
      </c>
      <c r="M10" s="15">
        <v>9</v>
      </c>
      <c r="N10" s="15">
        <v>0</v>
      </c>
      <c r="O10" s="15">
        <v>14</v>
      </c>
      <c r="P10" s="157">
        <f t="shared" ref="P10:P17" si="2">SUM(J10:O10)</f>
        <v>205</v>
      </c>
      <c r="Q10" s="27">
        <f>P10/P19</f>
        <v>6.0993751859565605E-2</v>
      </c>
      <c r="R10" s="15"/>
      <c r="S10" s="15">
        <f t="shared" ref="S10:S17" si="3">B10+J10</f>
        <v>0</v>
      </c>
      <c r="T10" s="15">
        <f t="shared" si="0"/>
        <v>2080</v>
      </c>
      <c r="U10" s="15">
        <f t="shared" si="0"/>
        <v>2482</v>
      </c>
      <c r="V10" s="15">
        <f t="shared" si="0"/>
        <v>51</v>
      </c>
      <c r="W10" s="15">
        <f t="shared" ref="W10:X17" si="4">N10</f>
        <v>0</v>
      </c>
      <c r="X10" s="15">
        <f t="shared" si="4"/>
        <v>14</v>
      </c>
      <c r="Y10" s="15">
        <f>SUM(S10:X10)</f>
        <v>4627</v>
      </c>
      <c r="Z10" s="27">
        <f>Y10/Y19</f>
        <v>0.2265361077111383</v>
      </c>
    </row>
    <row r="11" spans="1:26" ht="12" customHeight="1">
      <c r="A11" s="17" t="s">
        <v>13</v>
      </c>
      <c r="B11" s="15">
        <v>0</v>
      </c>
      <c r="C11" s="15">
        <v>1685</v>
      </c>
      <c r="D11" s="15">
        <v>0</v>
      </c>
      <c r="E11" s="15">
        <v>0</v>
      </c>
      <c r="F11" s="65" t="s">
        <v>47</v>
      </c>
      <c r="G11" s="157">
        <f t="shared" si="1"/>
        <v>1685</v>
      </c>
      <c r="H11" s="27">
        <f>G11/G19</f>
        <v>9.8745897796530702E-2</v>
      </c>
      <c r="I11" s="15"/>
      <c r="J11" s="15">
        <v>0</v>
      </c>
      <c r="K11" s="15">
        <v>331</v>
      </c>
      <c r="L11" s="15">
        <v>0</v>
      </c>
      <c r="M11" s="15">
        <v>1</v>
      </c>
      <c r="N11" s="15">
        <v>0</v>
      </c>
      <c r="O11" s="15">
        <v>2</v>
      </c>
      <c r="P11" s="157">
        <f t="shared" si="2"/>
        <v>334</v>
      </c>
      <c r="Q11" s="27">
        <f>P11/P19</f>
        <v>9.9375185956560544E-2</v>
      </c>
      <c r="R11" s="15"/>
      <c r="S11" s="15">
        <f t="shared" si="3"/>
        <v>0</v>
      </c>
      <c r="T11" s="15">
        <f t="shared" si="0"/>
        <v>2016</v>
      </c>
      <c r="U11" s="15">
        <f t="shared" si="0"/>
        <v>0</v>
      </c>
      <c r="V11" s="15">
        <f t="shared" si="0"/>
        <v>1</v>
      </c>
      <c r="W11" s="15">
        <f t="shared" si="4"/>
        <v>0</v>
      </c>
      <c r="X11" s="15">
        <f t="shared" si="4"/>
        <v>2</v>
      </c>
      <c r="Y11" s="15">
        <f t="shared" ref="Y11:Y17" si="5">SUM(S11:X11)</f>
        <v>2019</v>
      </c>
      <c r="Z11" s="27">
        <f>Y11/Y19</f>
        <v>9.8849449204406359E-2</v>
      </c>
    </row>
    <row r="12" spans="1:26" ht="12" customHeight="1">
      <c r="A12" s="17" t="s">
        <v>14</v>
      </c>
      <c r="B12" s="15">
        <v>0</v>
      </c>
      <c r="C12" s="15">
        <v>2</v>
      </c>
      <c r="D12" s="15">
        <v>24</v>
      </c>
      <c r="E12" s="15">
        <v>0</v>
      </c>
      <c r="F12" s="65" t="s">
        <v>47</v>
      </c>
      <c r="G12" s="157">
        <f t="shared" si="1"/>
        <v>26</v>
      </c>
      <c r="H12" s="27">
        <f>G12/G19</f>
        <v>1.5236755743084857E-3</v>
      </c>
      <c r="I12" s="15"/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7">
        <f t="shared" si="2"/>
        <v>0</v>
      </c>
      <c r="Q12" s="27">
        <f>P12/P19</f>
        <v>0</v>
      </c>
      <c r="R12" s="15"/>
      <c r="S12" s="15">
        <f t="shared" si="3"/>
        <v>0</v>
      </c>
      <c r="T12" s="15">
        <f t="shared" si="0"/>
        <v>2</v>
      </c>
      <c r="U12" s="15">
        <f t="shared" si="0"/>
        <v>24</v>
      </c>
      <c r="V12" s="15">
        <f t="shared" si="0"/>
        <v>0</v>
      </c>
      <c r="W12" s="15">
        <f t="shared" si="4"/>
        <v>0</v>
      </c>
      <c r="X12" s="15">
        <f t="shared" si="4"/>
        <v>0</v>
      </c>
      <c r="Y12" s="15">
        <f t="shared" si="5"/>
        <v>26</v>
      </c>
      <c r="Z12" s="27">
        <f>Y12/Y19</f>
        <v>1.2729498164014688E-3</v>
      </c>
    </row>
    <row r="13" spans="1:26" ht="12" customHeight="1">
      <c r="A13" s="17" t="s">
        <v>15</v>
      </c>
      <c r="B13" s="15">
        <v>0</v>
      </c>
      <c r="C13" s="15">
        <v>29</v>
      </c>
      <c r="D13" s="15">
        <v>29</v>
      </c>
      <c r="E13" s="15">
        <v>1</v>
      </c>
      <c r="F13" s="65" t="s">
        <v>47</v>
      </c>
      <c r="G13" s="157">
        <f t="shared" si="1"/>
        <v>59</v>
      </c>
      <c r="H13" s="27">
        <f>G13/G19</f>
        <v>3.4575714955461792E-3</v>
      </c>
      <c r="I13" s="15"/>
      <c r="J13" s="15">
        <v>0</v>
      </c>
      <c r="K13" s="15">
        <v>26</v>
      </c>
      <c r="L13" s="15">
        <v>6</v>
      </c>
      <c r="M13" s="15">
        <v>2</v>
      </c>
      <c r="N13" s="15">
        <v>0</v>
      </c>
      <c r="O13" s="15">
        <v>21</v>
      </c>
      <c r="P13" s="157">
        <f t="shared" si="2"/>
        <v>55</v>
      </c>
      <c r="Q13" s="27">
        <f>P13/P19</f>
        <v>1.636417732817614E-2</v>
      </c>
      <c r="R13" s="15"/>
      <c r="S13" s="15">
        <f t="shared" si="3"/>
        <v>0</v>
      </c>
      <c r="T13" s="15">
        <f t="shared" si="0"/>
        <v>55</v>
      </c>
      <c r="U13" s="15">
        <f t="shared" si="0"/>
        <v>35</v>
      </c>
      <c r="V13" s="15">
        <f t="shared" si="0"/>
        <v>3</v>
      </c>
      <c r="W13" s="15">
        <f t="shared" si="4"/>
        <v>0</v>
      </c>
      <c r="X13" s="15">
        <f t="shared" si="4"/>
        <v>21</v>
      </c>
      <c r="Y13" s="15">
        <f t="shared" si="5"/>
        <v>114</v>
      </c>
      <c r="Z13" s="27">
        <f>Y13/Y19</f>
        <v>5.5813953488372094E-3</v>
      </c>
    </row>
    <row r="14" spans="1:26" ht="12" customHeight="1">
      <c r="A14" s="17" t="s">
        <v>16</v>
      </c>
      <c r="B14" s="15">
        <v>0</v>
      </c>
      <c r="C14" s="15">
        <v>29</v>
      </c>
      <c r="D14" s="15">
        <v>0</v>
      </c>
      <c r="E14" s="15">
        <v>0</v>
      </c>
      <c r="F14" s="65" t="s">
        <v>47</v>
      </c>
      <c r="G14" s="157">
        <f t="shared" si="1"/>
        <v>29</v>
      </c>
      <c r="H14" s="27">
        <f>G14/G19</f>
        <v>1.6994842944210032E-3</v>
      </c>
      <c r="I14" s="15"/>
      <c r="J14" s="15">
        <v>0</v>
      </c>
      <c r="K14" s="15">
        <v>9</v>
      </c>
      <c r="L14" s="15">
        <v>0</v>
      </c>
      <c r="M14" s="15">
        <v>0</v>
      </c>
      <c r="N14" s="15">
        <v>0</v>
      </c>
      <c r="O14" s="15">
        <v>0</v>
      </c>
      <c r="P14" s="157">
        <f t="shared" si="2"/>
        <v>9</v>
      </c>
      <c r="Q14" s="27">
        <f>P14/P19</f>
        <v>2.6777744718833678E-3</v>
      </c>
      <c r="R14" s="15"/>
      <c r="S14" s="15">
        <f t="shared" si="3"/>
        <v>0</v>
      </c>
      <c r="T14" s="15">
        <f t="shared" si="0"/>
        <v>38</v>
      </c>
      <c r="U14" s="15">
        <f t="shared" si="0"/>
        <v>0</v>
      </c>
      <c r="V14" s="15">
        <f t="shared" si="0"/>
        <v>0</v>
      </c>
      <c r="W14" s="15">
        <f t="shared" si="4"/>
        <v>0</v>
      </c>
      <c r="X14" s="15">
        <f t="shared" si="4"/>
        <v>0</v>
      </c>
      <c r="Y14" s="15">
        <f t="shared" si="5"/>
        <v>38</v>
      </c>
      <c r="Z14" s="27">
        <f>Y14/Y19</f>
        <v>1.8604651162790699E-3</v>
      </c>
    </row>
    <row r="15" spans="1:26" ht="12" customHeight="1">
      <c r="A15" s="17" t="s">
        <v>17</v>
      </c>
      <c r="B15" s="15">
        <v>0</v>
      </c>
      <c r="C15" s="15">
        <v>6</v>
      </c>
      <c r="D15" s="15">
        <v>0</v>
      </c>
      <c r="E15" s="15">
        <v>0</v>
      </c>
      <c r="F15" s="65" t="s">
        <v>47</v>
      </c>
      <c r="G15" s="157">
        <f t="shared" si="1"/>
        <v>6</v>
      </c>
      <c r="H15" s="27">
        <f>G15/G19</f>
        <v>3.5161744022503517E-4</v>
      </c>
      <c r="I15" s="15"/>
      <c r="J15" s="15">
        <v>0</v>
      </c>
      <c r="K15" s="15">
        <v>5</v>
      </c>
      <c r="L15" s="15">
        <v>0</v>
      </c>
      <c r="M15" s="15">
        <v>0</v>
      </c>
      <c r="N15" s="15">
        <v>0</v>
      </c>
      <c r="O15" s="15">
        <v>0</v>
      </c>
      <c r="P15" s="157">
        <f t="shared" si="2"/>
        <v>5</v>
      </c>
      <c r="Q15" s="27">
        <f>P15/P19</f>
        <v>1.4876524843796489E-3</v>
      </c>
      <c r="R15" s="15"/>
      <c r="S15" s="15">
        <f t="shared" si="3"/>
        <v>0</v>
      </c>
      <c r="T15" s="15">
        <f t="shared" si="0"/>
        <v>11</v>
      </c>
      <c r="U15" s="15">
        <f t="shared" si="0"/>
        <v>0</v>
      </c>
      <c r="V15" s="15">
        <f t="shared" si="0"/>
        <v>0</v>
      </c>
      <c r="W15" s="15">
        <f t="shared" si="4"/>
        <v>0</v>
      </c>
      <c r="X15" s="15">
        <f t="shared" si="4"/>
        <v>0</v>
      </c>
      <c r="Y15" s="15">
        <f t="shared" si="5"/>
        <v>11</v>
      </c>
      <c r="Z15" s="27">
        <f>Y15/Y19</f>
        <v>5.3855569155446758E-4</v>
      </c>
    </row>
    <row r="16" spans="1:26" ht="12" customHeight="1">
      <c r="A16" s="17" t="s">
        <v>18</v>
      </c>
      <c r="B16" s="15">
        <v>0</v>
      </c>
      <c r="C16" s="15">
        <v>2</v>
      </c>
      <c r="D16" s="15">
        <v>0</v>
      </c>
      <c r="E16" s="15">
        <v>0</v>
      </c>
      <c r="F16" s="65" t="s">
        <v>47</v>
      </c>
      <c r="G16" s="157">
        <f t="shared" si="1"/>
        <v>2</v>
      </c>
      <c r="H16" s="27">
        <f>G16/G19</f>
        <v>1.1720581340834506E-4</v>
      </c>
      <c r="I16" s="15"/>
      <c r="J16" s="15">
        <v>0</v>
      </c>
      <c r="K16" s="15">
        <v>1</v>
      </c>
      <c r="L16" s="15">
        <v>0</v>
      </c>
      <c r="M16" s="15">
        <v>0</v>
      </c>
      <c r="N16" s="15">
        <v>0</v>
      </c>
      <c r="O16" s="15">
        <v>0</v>
      </c>
      <c r="P16" s="157">
        <f t="shared" si="2"/>
        <v>1</v>
      </c>
      <c r="Q16" s="27">
        <f>P16/P19</f>
        <v>2.9753049687592978E-4</v>
      </c>
      <c r="R16" s="15"/>
      <c r="S16" s="15">
        <f t="shared" si="3"/>
        <v>0</v>
      </c>
      <c r="T16" s="15">
        <f t="shared" si="0"/>
        <v>3</v>
      </c>
      <c r="U16" s="15">
        <f t="shared" si="0"/>
        <v>0</v>
      </c>
      <c r="V16" s="15">
        <f t="shared" si="0"/>
        <v>0</v>
      </c>
      <c r="W16" s="15">
        <f t="shared" si="4"/>
        <v>0</v>
      </c>
      <c r="X16" s="15">
        <f t="shared" si="4"/>
        <v>0</v>
      </c>
      <c r="Y16" s="15">
        <f t="shared" si="5"/>
        <v>3</v>
      </c>
      <c r="Z16" s="27">
        <f>Y16/Y19</f>
        <v>1.4687882496940025E-4</v>
      </c>
    </row>
    <row r="17" spans="1:26" ht="12" customHeight="1">
      <c r="A17" s="17" t="s">
        <v>19</v>
      </c>
      <c r="B17" s="15">
        <v>0</v>
      </c>
      <c r="C17" s="15">
        <v>2</v>
      </c>
      <c r="D17" s="15">
        <v>0</v>
      </c>
      <c r="E17" s="15">
        <v>0</v>
      </c>
      <c r="F17" s="65" t="s">
        <v>47</v>
      </c>
      <c r="G17" s="157">
        <f t="shared" si="1"/>
        <v>2</v>
      </c>
      <c r="H17" s="27">
        <f>G17/G19</f>
        <v>1.1720581340834506E-4</v>
      </c>
      <c r="I17" s="15"/>
      <c r="J17" s="15">
        <v>0</v>
      </c>
      <c r="K17" s="15">
        <v>1</v>
      </c>
      <c r="L17" s="15">
        <v>0</v>
      </c>
      <c r="M17" s="15">
        <v>0</v>
      </c>
      <c r="N17" s="15">
        <v>0</v>
      </c>
      <c r="O17" s="15">
        <v>0</v>
      </c>
      <c r="P17" s="157">
        <f t="shared" si="2"/>
        <v>1</v>
      </c>
      <c r="Q17" s="27">
        <f>P17/P19</f>
        <v>2.9753049687592978E-4</v>
      </c>
      <c r="R17" s="15"/>
      <c r="S17" s="15">
        <f t="shared" si="3"/>
        <v>0</v>
      </c>
      <c r="T17" s="15">
        <f t="shared" si="0"/>
        <v>3</v>
      </c>
      <c r="U17" s="15">
        <f t="shared" si="0"/>
        <v>0</v>
      </c>
      <c r="V17" s="15">
        <f t="shared" si="0"/>
        <v>0</v>
      </c>
      <c r="W17" s="15">
        <f t="shared" si="4"/>
        <v>0</v>
      </c>
      <c r="X17" s="15">
        <f t="shared" si="4"/>
        <v>0</v>
      </c>
      <c r="Y17" s="15">
        <f t="shared" si="5"/>
        <v>3</v>
      </c>
      <c r="Z17" s="27">
        <f>Y17/Y19</f>
        <v>1.4687882496940025E-4</v>
      </c>
    </row>
    <row r="18" spans="1:26" ht="12" customHeight="1">
      <c r="A18" s="17"/>
      <c r="B18" s="15"/>
      <c r="C18" s="15"/>
      <c r="D18" s="15"/>
      <c r="E18" s="15"/>
      <c r="F18" s="6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s="140" customFormat="1" ht="12" customHeight="1">
      <c r="A19" s="160" t="s">
        <v>8</v>
      </c>
      <c r="B19" s="161">
        <f>SUM(B9:B17)</f>
        <v>10425</v>
      </c>
      <c r="C19" s="161">
        <f t="shared" ref="C19:E19" si="6">SUM(C9:C17)</f>
        <v>3715</v>
      </c>
      <c r="D19" s="161">
        <f t="shared" si="6"/>
        <v>2522</v>
      </c>
      <c r="E19" s="161">
        <f t="shared" si="6"/>
        <v>402</v>
      </c>
      <c r="F19" s="205" t="s">
        <v>47</v>
      </c>
      <c r="G19" s="161">
        <f t="shared" ref="G19" si="7">SUM(B19:F19)</f>
        <v>17064</v>
      </c>
      <c r="H19" s="162">
        <f>G19/G19</f>
        <v>1</v>
      </c>
      <c r="I19" s="163"/>
      <c r="J19" s="161">
        <f>SUM(J9:J17)</f>
        <v>1860</v>
      </c>
      <c r="K19" s="161">
        <f t="shared" ref="K19:O19" si="8">SUM(K9:K17)</f>
        <v>545</v>
      </c>
      <c r="L19" s="161">
        <f t="shared" si="8"/>
        <v>103</v>
      </c>
      <c r="M19" s="161">
        <f t="shared" si="8"/>
        <v>717</v>
      </c>
      <c r="N19" s="161">
        <f t="shared" si="8"/>
        <v>3</v>
      </c>
      <c r="O19" s="161">
        <f t="shared" si="8"/>
        <v>133</v>
      </c>
      <c r="P19" s="161">
        <f t="shared" ref="P19" si="9">SUM(J19:O19)</f>
        <v>3361</v>
      </c>
      <c r="Q19" s="162">
        <f>P19/P19</f>
        <v>1</v>
      </c>
      <c r="R19" s="163"/>
      <c r="S19" s="163">
        <f t="shared" ref="S19:V19" si="10">B19+J19</f>
        <v>12285</v>
      </c>
      <c r="T19" s="163">
        <f t="shared" si="10"/>
        <v>4260</v>
      </c>
      <c r="U19" s="163">
        <f t="shared" si="10"/>
        <v>2625</v>
      </c>
      <c r="V19" s="163">
        <f t="shared" si="10"/>
        <v>1119</v>
      </c>
      <c r="W19" s="163">
        <f>N19</f>
        <v>3</v>
      </c>
      <c r="X19" s="163">
        <f>O19</f>
        <v>133</v>
      </c>
      <c r="Y19" s="163">
        <f t="shared" ref="Y19" si="11">SUM(S19:X19)</f>
        <v>20425</v>
      </c>
      <c r="Z19" s="162">
        <f>Y19/Y19</f>
        <v>1</v>
      </c>
    </row>
    <row r="20" spans="1:26" ht="12" customHeight="1">
      <c r="A20" s="13" t="s">
        <v>33</v>
      </c>
      <c r="B20" s="39">
        <f>B19/G19</f>
        <v>0.61093530239099858</v>
      </c>
      <c r="C20" s="39">
        <f>C19/G19</f>
        <v>0.21770979840600094</v>
      </c>
      <c r="D20" s="39">
        <f>D19/G19</f>
        <v>0.14779653070792312</v>
      </c>
      <c r="E20" s="39">
        <f>E19/G19</f>
        <v>2.3558368495077357E-2</v>
      </c>
      <c r="F20" s="66" t="s">
        <v>47</v>
      </c>
      <c r="G20" s="39">
        <f>G19/G19</f>
        <v>1</v>
      </c>
      <c r="H20" s="39"/>
      <c r="I20" s="39"/>
      <c r="J20" s="39">
        <f>J19/P19</f>
        <v>0.55340672418922943</v>
      </c>
      <c r="K20" s="39">
        <f>K19/P19</f>
        <v>0.16215412079738173</v>
      </c>
      <c r="L20" s="39">
        <f>L19/P19</f>
        <v>3.0645641178220769E-2</v>
      </c>
      <c r="M20" s="39">
        <f>M19/P19</f>
        <v>0.21332936626004165</v>
      </c>
      <c r="N20" s="39">
        <f>N19/P19</f>
        <v>8.9259149062778935E-4</v>
      </c>
      <c r="O20" s="39">
        <f>O19/P19</f>
        <v>3.9571556084498659E-2</v>
      </c>
      <c r="P20" s="39">
        <f>P19/P19</f>
        <v>1</v>
      </c>
      <c r="Q20" s="39"/>
      <c r="R20" s="39"/>
      <c r="S20" s="39">
        <f>S19/Y19</f>
        <v>0.60146878824969396</v>
      </c>
      <c r="T20" s="39">
        <f>T19/Y19</f>
        <v>0.20856793145654834</v>
      </c>
      <c r="U20" s="39">
        <f>U19/Y19</f>
        <v>0.12851897184822522</v>
      </c>
      <c r="V20" s="39">
        <f>V19/Y19</f>
        <v>5.4785801713586289E-2</v>
      </c>
      <c r="W20" s="39">
        <f>W19/Y19</f>
        <v>1.4687882496940025E-4</v>
      </c>
      <c r="X20" s="39">
        <f>X19/Y19</f>
        <v>6.5116279069767444E-3</v>
      </c>
      <c r="Y20" s="39">
        <f>Y19/Y19</f>
        <v>1</v>
      </c>
      <c r="Z20" s="39"/>
    </row>
    <row r="21" spans="1:26" ht="12" customHeight="1">
      <c r="A21" s="26" t="s">
        <v>89</v>
      </c>
      <c r="B21" s="15">
        <f>SUM(B10:B17)</f>
        <v>0</v>
      </c>
      <c r="C21" s="15">
        <f t="shared" ref="C21:P21" si="12">SUM(C10:C17)</f>
        <v>3702</v>
      </c>
      <c r="D21" s="15">
        <f t="shared" si="12"/>
        <v>2486</v>
      </c>
      <c r="E21" s="15">
        <f t="shared" si="12"/>
        <v>43</v>
      </c>
      <c r="F21" s="65" t="s">
        <v>47</v>
      </c>
      <c r="G21" s="15">
        <f t="shared" si="12"/>
        <v>6231</v>
      </c>
      <c r="H21" s="15"/>
      <c r="I21" s="15"/>
      <c r="J21" s="15">
        <f t="shared" si="12"/>
        <v>0</v>
      </c>
      <c r="K21" s="15">
        <f t="shared" si="12"/>
        <v>506</v>
      </c>
      <c r="L21" s="15">
        <f t="shared" si="12"/>
        <v>55</v>
      </c>
      <c r="M21" s="15">
        <f t="shared" si="12"/>
        <v>12</v>
      </c>
      <c r="N21" s="15">
        <f t="shared" si="12"/>
        <v>0</v>
      </c>
      <c r="O21" s="15">
        <f t="shared" si="12"/>
        <v>37</v>
      </c>
      <c r="P21" s="15">
        <f t="shared" si="12"/>
        <v>610</v>
      </c>
      <c r="Q21" s="15"/>
      <c r="R21" s="15"/>
      <c r="S21" s="15">
        <f t="shared" ref="S21:V21" si="13">SUM(S10:S17)</f>
        <v>0</v>
      </c>
      <c r="T21" s="15">
        <f t="shared" si="13"/>
        <v>4208</v>
      </c>
      <c r="U21" s="15">
        <f t="shared" si="13"/>
        <v>2541</v>
      </c>
      <c r="V21" s="15">
        <f t="shared" si="13"/>
        <v>55</v>
      </c>
      <c r="W21" s="15">
        <f>SUM(W10:W17)</f>
        <v>0</v>
      </c>
      <c r="X21" s="15">
        <f>SUM(X10:X17)</f>
        <v>37</v>
      </c>
      <c r="Y21" s="15">
        <f>SUM(Y10:Y17)</f>
        <v>6841</v>
      </c>
      <c r="Z21" s="15"/>
    </row>
    <row r="22" spans="1:26" ht="12" customHeight="1">
      <c r="A22" s="26" t="s">
        <v>34</v>
      </c>
      <c r="B22" s="27">
        <f>B21/B19</f>
        <v>0</v>
      </c>
      <c r="C22" s="27">
        <f>C21/C19</f>
        <v>0.9965006729475101</v>
      </c>
      <c r="D22" s="27">
        <f>D21/D19</f>
        <v>0.98572561459159402</v>
      </c>
      <c r="E22" s="27">
        <f>E21/E19</f>
        <v>0.10696517412935323</v>
      </c>
      <c r="F22" s="65" t="s">
        <v>47</v>
      </c>
      <c r="G22" s="27">
        <f>G21/G19</f>
        <v>0.36515471167369901</v>
      </c>
      <c r="H22" s="27"/>
      <c r="I22" s="27"/>
      <c r="J22" s="27">
        <f t="shared" ref="J22:P22" si="14">J21/J19</f>
        <v>0</v>
      </c>
      <c r="K22" s="27">
        <f t="shared" si="14"/>
        <v>0.92844036697247712</v>
      </c>
      <c r="L22" s="27">
        <f t="shared" si="14"/>
        <v>0.53398058252427183</v>
      </c>
      <c r="M22" s="27">
        <f t="shared" si="14"/>
        <v>1.6736401673640166E-2</v>
      </c>
      <c r="N22" s="27">
        <f t="shared" si="14"/>
        <v>0</v>
      </c>
      <c r="O22" s="27">
        <f t="shared" si="14"/>
        <v>0.2781954887218045</v>
      </c>
      <c r="P22" s="27">
        <f t="shared" si="14"/>
        <v>0.18149360309431717</v>
      </c>
      <c r="Q22" s="27"/>
      <c r="R22" s="27"/>
      <c r="S22" s="27">
        <f t="shared" ref="S22:Y22" si="15">S21/S19</f>
        <v>0</v>
      </c>
      <c r="T22" s="27">
        <f t="shared" si="15"/>
        <v>0.98779342723004693</v>
      </c>
      <c r="U22" s="27">
        <f t="shared" si="15"/>
        <v>0.96799999999999997</v>
      </c>
      <c r="V22" s="27">
        <f t="shared" si="15"/>
        <v>4.9151027703306524E-2</v>
      </c>
      <c r="W22" s="27">
        <f t="shared" si="15"/>
        <v>0</v>
      </c>
      <c r="X22" s="27">
        <f t="shared" si="15"/>
        <v>0.2781954887218045</v>
      </c>
      <c r="Y22" s="27">
        <f t="shared" si="15"/>
        <v>0.33493268053855568</v>
      </c>
      <c r="Z22" s="27"/>
    </row>
    <row r="23" spans="1:26" ht="12" customHeight="1">
      <c r="A23" s="42" t="s">
        <v>35</v>
      </c>
      <c r="B23" s="43">
        <f>B21/G21</f>
        <v>0</v>
      </c>
      <c r="C23" s="43">
        <f>C21/G21</f>
        <v>0.59412614347616755</v>
      </c>
      <c r="D23" s="43">
        <f>D21/G21</f>
        <v>0.39897287754774513</v>
      </c>
      <c r="E23" s="43">
        <f>E21/G21</f>
        <v>6.9009789760873051E-3</v>
      </c>
      <c r="F23" s="18" t="s">
        <v>47</v>
      </c>
      <c r="G23" s="43">
        <f>G21/G21</f>
        <v>1</v>
      </c>
      <c r="H23" s="43"/>
      <c r="I23" s="43"/>
      <c r="J23" s="43">
        <f>J21/P21</f>
        <v>0</v>
      </c>
      <c r="K23" s="43">
        <f>K21/P21</f>
        <v>0.82950819672131149</v>
      </c>
      <c r="L23" s="43">
        <f>L21/P21</f>
        <v>9.0163934426229511E-2</v>
      </c>
      <c r="M23" s="43">
        <f>M21/P21</f>
        <v>1.9672131147540985E-2</v>
      </c>
      <c r="N23" s="43">
        <f>N21/P21</f>
        <v>0</v>
      </c>
      <c r="O23" s="43">
        <f>O21/P21</f>
        <v>6.0655737704918035E-2</v>
      </c>
      <c r="P23" s="43">
        <f>P21/P21</f>
        <v>1</v>
      </c>
      <c r="Q23" s="43"/>
      <c r="R23" s="43"/>
      <c r="S23" s="43">
        <f>S21/Y21</f>
        <v>0</v>
      </c>
      <c r="T23" s="43">
        <f>T21/Y21</f>
        <v>0.61511474930565702</v>
      </c>
      <c r="U23" s="43">
        <f>U21/Y21</f>
        <v>0.37143692442625348</v>
      </c>
      <c r="V23" s="43">
        <f>V21/Y21</f>
        <v>8.0397602689665261E-3</v>
      </c>
      <c r="W23" s="43">
        <f>W21/Y21</f>
        <v>0</v>
      </c>
      <c r="X23" s="43">
        <f>X21/Y21</f>
        <v>5.4085659991229352E-3</v>
      </c>
      <c r="Y23" s="43">
        <f>Y21/Y21</f>
        <v>1</v>
      </c>
      <c r="Z23" s="43"/>
    </row>
    <row r="24" spans="1:26" ht="12" customHeight="1">
      <c r="A24" s="19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9"/>
      <c r="M24" s="75"/>
      <c r="N24" s="295" t="s">
        <v>20</v>
      </c>
      <c r="O24" s="296"/>
      <c r="P24" s="296"/>
      <c r="Q24" s="79"/>
      <c r="R24" s="15"/>
      <c r="S24" s="40"/>
    </row>
    <row r="25" spans="1:26" ht="12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40"/>
    </row>
    <row r="26" spans="1:26" ht="12" customHeight="1">
      <c r="A26" s="300" t="s">
        <v>161</v>
      </c>
      <c r="B26" s="300"/>
      <c r="C26" s="300"/>
      <c r="D26" s="300"/>
      <c r="E26" s="300"/>
      <c r="F26" s="300"/>
      <c r="G26" s="300"/>
      <c r="H26" s="300"/>
      <c r="I26" s="300"/>
      <c r="J26" s="300"/>
      <c r="K26" s="300"/>
      <c r="L26" s="74"/>
      <c r="M26" s="74"/>
      <c r="N26" s="74"/>
      <c r="O26" s="74"/>
      <c r="P26" s="74"/>
      <c r="Q26" s="76"/>
      <c r="R26" s="76"/>
      <c r="S26" s="40"/>
    </row>
    <row r="27" spans="1:26" ht="12" customHeight="1">
      <c r="A27" s="5" t="s">
        <v>50</v>
      </c>
      <c r="B27" s="4"/>
      <c r="C27" s="4"/>
      <c r="D27" s="22"/>
      <c r="E27" s="22"/>
      <c r="F27" s="22"/>
      <c r="G27" s="22"/>
      <c r="H27" s="22"/>
      <c r="I27" s="22"/>
      <c r="J27" s="22"/>
      <c r="K27" s="22"/>
      <c r="L27" s="76"/>
      <c r="M27" s="76"/>
      <c r="N27" s="76"/>
      <c r="O27" s="76"/>
      <c r="P27" s="76"/>
      <c r="Q27" s="76"/>
      <c r="R27" s="76"/>
      <c r="S27" s="40"/>
      <c r="T27" s="291"/>
      <c r="U27" s="292"/>
    </row>
    <row r="28" spans="1:26" ht="12" customHeight="1">
      <c r="A28" s="5" t="s">
        <v>51</v>
      </c>
      <c r="B28" s="4"/>
      <c r="C28" s="4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40"/>
      <c r="T28" s="291"/>
      <c r="U28" s="292"/>
    </row>
    <row r="29" spans="1:26" ht="12" customHeight="1">
      <c r="A29" s="5"/>
      <c r="B29" s="4"/>
      <c r="C29" s="4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40"/>
      <c r="T29" s="40"/>
    </row>
    <row r="30" spans="1:26" ht="12" customHeight="1">
      <c r="A30" s="6"/>
      <c r="B30" s="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40"/>
      <c r="T30" s="41"/>
      <c r="U30" s="27"/>
    </row>
    <row r="31" spans="1:26" ht="12" customHeight="1">
      <c r="A31" s="8"/>
      <c r="B31" s="293" t="s">
        <v>2</v>
      </c>
      <c r="C31" s="293"/>
      <c r="D31" s="293"/>
      <c r="E31" s="293"/>
      <c r="F31" s="293"/>
      <c r="G31" s="293"/>
      <c r="H31" s="52"/>
      <c r="I31" s="8"/>
      <c r="J31" s="293" t="s">
        <v>22</v>
      </c>
      <c r="K31" s="294"/>
      <c r="L31" s="294"/>
      <c r="M31" s="294"/>
      <c r="N31" s="294"/>
      <c r="O31" s="294"/>
      <c r="P31" s="294"/>
      <c r="Q31" s="63"/>
      <c r="R31" s="8"/>
      <c r="S31" s="293" t="s">
        <v>48</v>
      </c>
      <c r="T31" s="294"/>
      <c r="U31" s="294"/>
      <c r="V31" s="294"/>
      <c r="W31" s="294"/>
      <c r="X31" s="294"/>
      <c r="Y31" s="294"/>
      <c r="Z31" s="71"/>
    </row>
    <row r="32" spans="1:26" ht="22.5">
      <c r="A32" s="9"/>
      <c r="B32" s="10" t="s">
        <v>4</v>
      </c>
      <c r="C32" s="10" t="s">
        <v>5</v>
      </c>
      <c r="D32" s="10" t="s">
        <v>6</v>
      </c>
      <c r="E32" s="10" t="s">
        <v>7</v>
      </c>
      <c r="F32" s="10" t="s">
        <v>10</v>
      </c>
      <c r="G32" s="10" t="s">
        <v>8</v>
      </c>
      <c r="H32" s="53" t="s">
        <v>33</v>
      </c>
      <c r="I32" s="10"/>
      <c r="J32" s="10" t="s">
        <v>4</v>
      </c>
      <c r="K32" s="10" t="s">
        <v>5</v>
      </c>
      <c r="L32" s="10" t="s">
        <v>6</v>
      </c>
      <c r="M32" s="10" t="s">
        <v>7</v>
      </c>
      <c r="N32" s="10" t="s">
        <v>9</v>
      </c>
      <c r="O32" s="10" t="s">
        <v>10</v>
      </c>
      <c r="P32" s="11" t="s">
        <v>8</v>
      </c>
      <c r="Q32" s="53" t="s">
        <v>33</v>
      </c>
      <c r="R32" s="10"/>
      <c r="S32" s="10" t="s">
        <v>4</v>
      </c>
      <c r="T32" s="10" t="s">
        <v>5</v>
      </c>
      <c r="U32" s="10" t="s">
        <v>6</v>
      </c>
      <c r="V32" s="10" t="s">
        <v>7</v>
      </c>
      <c r="W32" s="10" t="s">
        <v>9</v>
      </c>
      <c r="X32" s="10" t="s">
        <v>10</v>
      </c>
      <c r="Y32" s="11" t="s">
        <v>8</v>
      </c>
      <c r="Z32" s="53" t="s">
        <v>33</v>
      </c>
    </row>
    <row r="33" spans="1:26" ht="12" customHeight="1">
      <c r="A33" s="8"/>
      <c r="B33" s="8"/>
      <c r="C33" s="8"/>
      <c r="D33" s="8"/>
      <c r="E33" s="8"/>
      <c r="F33" s="55"/>
      <c r="G33" s="8"/>
      <c r="H33" s="8"/>
      <c r="I33" s="8"/>
      <c r="J33" s="8"/>
      <c r="K33" s="8"/>
      <c r="L33" s="8"/>
      <c r="M33" s="8"/>
      <c r="N33" s="8"/>
      <c r="O33" s="8"/>
      <c r="P33" s="8"/>
      <c r="Q33" s="29"/>
      <c r="R33" s="8"/>
      <c r="S33" s="15"/>
      <c r="T33" s="15"/>
      <c r="U33" s="15"/>
      <c r="V33" s="15"/>
      <c r="W33" s="15"/>
      <c r="X33" s="15"/>
      <c r="Y33" s="15"/>
      <c r="Z33" s="15"/>
    </row>
    <row r="34" spans="1:26" ht="12" customHeight="1">
      <c r="A34" s="16" t="s">
        <v>11</v>
      </c>
      <c r="B34" s="15">
        <v>2756500</v>
      </c>
      <c r="C34" s="15">
        <v>1950</v>
      </c>
      <c r="D34" s="15">
        <v>6430</v>
      </c>
      <c r="E34" s="15">
        <v>109100</v>
      </c>
      <c r="F34" s="65" t="s">
        <v>47</v>
      </c>
      <c r="G34" s="15">
        <v>2873980</v>
      </c>
      <c r="H34" s="27">
        <f>G34/G44</f>
        <v>0.70529020415275012</v>
      </c>
      <c r="I34" s="12"/>
      <c r="J34" s="15">
        <v>1753280</v>
      </c>
      <c r="K34" s="15">
        <v>39960</v>
      </c>
      <c r="L34" s="15">
        <v>58170</v>
      </c>
      <c r="M34" s="15">
        <v>773080</v>
      </c>
      <c r="N34" s="15">
        <v>3390</v>
      </c>
      <c r="O34" s="15">
        <v>91010</v>
      </c>
      <c r="P34" s="15">
        <v>2718880</v>
      </c>
      <c r="Q34" s="27">
        <f>P34/P44</f>
        <v>0.83118471212959599</v>
      </c>
      <c r="R34" s="12"/>
      <c r="S34" s="15">
        <f>B34+J34</f>
        <v>4509780</v>
      </c>
      <c r="T34" s="15">
        <f t="shared" ref="T34:V42" si="16">C34+K34</f>
        <v>41910</v>
      </c>
      <c r="U34" s="15">
        <f t="shared" si="16"/>
        <v>64600</v>
      </c>
      <c r="V34" s="15">
        <f>E34+M34</f>
        <v>882180</v>
      </c>
      <c r="W34" s="15">
        <f>N34</f>
        <v>3390</v>
      </c>
      <c r="X34" s="15">
        <f>O34</f>
        <v>91010</v>
      </c>
      <c r="Y34" s="15">
        <f>SUM(S34:X34)</f>
        <v>5592870</v>
      </c>
      <c r="Z34" s="27">
        <f>Y34/Y44</f>
        <v>0.76135006990208265</v>
      </c>
    </row>
    <row r="35" spans="1:26" ht="12" customHeight="1">
      <c r="A35" s="17" t="s">
        <v>12</v>
      </c>
      <c r="B35" s="15">
        <v>0</v>
      </c>
      <c r="C35" s="15">
        <v>361360</v>
      </c>
      <c r="D35" s="15">
        <v>397030</v>
      </c>
      <c r="E35" s="15">
        <v>9700</v>
      </c>
      <c r="F35" s="65" t="s">
        <v>47</v>
      </c>
      <c r="G35" s="15">
        <v>768080</v>
      </c>
      <c r="H35" s="27">
        <f>G35/G44</f>
        <v>0.18849097767056289</v>
      </c>
      <c r="I35" s="12"/>
      <c r="J35" s="15">
        <v>0</v>
      </c>
      <c r="K35" s="15">
        <v>119080</v>
      </c>
      <c r="L35" s="15">
        <v>39020</v>
      </c>
      <c r="M35" s="15">
        <v>9190</v>
      </c>
      <c r="N35" s="15">
        <v>0</v>
      </c>
      <c r="O35" s="15">
        <v>10240</v>
      </c>
      <c r="P35" s="15">
        <v>177530</v>
      </c>
      <c r="Q35" s="27">
        <f>P35/P44</f>
        <v>5.4272429067986509E-2</v>
      </c>
      <c r="R35" s="12"/>
      <c r="S35" s="15">
        <f t="shared" ref="S35:S42" si="17">B35+J35</f>
        <v>0</v>
      </c>
      <c r="T35" s="15">
        <f t="shared" si="16"/>
        <v>480440</v>
      </c>
      <c r="U35" s="15">
        <f t="shared" si="16"/>
        <v>436050</v>
      </c>
      <c r="V35" s="15">
        <f t="shared" si="16"/>
        <v>18890</v>
      </c>
      <c r="W35" s="15">
        <f t="shared" ref="W35:W44" si="18">N35</f>
        <v>0</v>
      </c>
      <c r="X35" s="15">
        <f t="shared" ref="X35:X42" si="19">O35</f>
        <v>10240</v>
      </c>
      <c r="Y35" s="15">
        <f>SUM(S35:X35)</f>
        <v>945620</v>
      </c>
      <c r="Z35" s="27">
        <f>Y35/Y44</f>
        <v>0.1287260124231043</v>
      </c>
    </row>
    <row r="36" spans="1:26" ht="12" customHeight="1">
      <c r="A36" s="17" t="s">
        <v>13</v>
      </c>
      <c r="B36" s="15">
        <v>0</v>
      </c>
      <c r="C36" s="15">
        <v>405010</v>
      </c>
      <c r="D36" s="15">
        <v>0</v>
      </c>
      <c r="E36" s="15">
        <v>0</v>
      </c>
      <c r="F36" s="65" t="s">
        <v>47</v>
      </c>
      <c r="G36" s="15">
        <v>405010</v>
      </c>
      <c r="H36" s="27">
        <f>G36/G44</f>
        <v>9.9391640019730595E-2</v>
      </c>
      <c r="I36" s="12"/>
      <c r="J36" s="15">
        <v>0</v>
      </c>
      <c r="K36" s="15">
        <v>312570</v>
      </c>
      <c r="L36" s="15">
        <v>0</v>
      </c>
      <c r="M36" s="15">
        <v>1310</v>
      </c>
      <c r="N36" s="15">
        <v>0</v>
      </c>
      <c r="O36" s="15">
        <v>1610</v>
      </c>
      <c r="P36" s="15">
        <v>315490</v>
      </c>
      <c r="Q36" s="27">
        <f>P36/P44</f>
        <v>9.6447972999825743E-2</v>
      </c>
      <c r="R36" s="12"/>
      <c r="S36" s="15">
        <f t="shared" si="17"/>
        <v>0</v>
      </c>
      <c r="T36" s="15">
        <f t="shared" si="16"/>
        <v>717580</v>
      </c>
      <c r="U36" s="15">
        <f t="shared" si="16"/>
        <v>0</v>
      </c>
      <c r="V36" s="15">
        <f t="shared" si="16"/>
        <v>1310</v>
      </c>
      <c r="W36" s="15">
        <f t="shared" si="18"/>
        <v>0</v>
      </c>
      <c r="X36" s="15">
        <f t="shared" si="19"/>
        <v>1610</v>
      </c>
      <c r="Y36" s="15">
        <f t="shared" ref="Y36:Y42" si="20">SUM(S36:X36)</f>
        <v>720500</v>
      </c>
      <c r="Z36" s="27">
        <f>Y36/Y44</f>
        <v>9.8080721590963232E-2</v>
      </c>
    </row>
    <row r="37" spans="1:26" ht="12" customHeight="1">
      <c r="A37" s="17" t="s">
        <v>14</v>
      </c>
      <c r="B37" s="15">
        <v>0</v>
      </c>
      <c r="C37" s="15">
        <v>410</v>
      </c>
      <c r="D37" s="15">
        <v>4030</v>
      </c>
      <c r="E37" s="15">
        <v>0</v>
      </c>
      <c r="F37" s="65" t="s">
        <v>47</v>
      </c>
      <c r="G37" s="15">
        <v>4440</v>
      </c>
      <c r="H37" s="27">
        <f>G37/G44</f>
        <v>1.0895999646616228E-3</v>
      </c>
      <c r="I37" s="12"/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27">
        <f>P37/P44</f>
        <v>0</v>
      </c>
      <c r="R37" s="12"/>
      <c r="S37" s="15">
        <f t="shared" si="17"/>
        <v>0</v>
      </c>
      <c r="T37" s="15">
        <f t="shared" si="16"/>
        <v>410</v>
      </c>
      <c r="U37" s="15">
        <f t="shared" si="16"/>
        <v>4030</v>
      </c>
      <c r="V37" s="15">
        <f t="shared" si="16"/>
        <v>0</v>
      </c>
      <c r="W37" s="15">
        <f t="shared" si="18"/>
        <v>0</v>
      </c>
      <c r="X37" s="15">
        <f t="shared" si="19"/>
        <v>0</v>
      </c>
      <c r="Y37" s="15">
        <f t="shared" si="20"/>
        <v>4440</v>
      </c>
      <c r="Z37" s="27">
        <f>Y37/Y44</f>
        <v>6.0441138634819813E-4</v>
      </c>
    </row>
    <row r="38" spans="1:26" ht="12" customHeight="1">
      <c r="A38" s="17" t="s">
        <v>15</v>
      </c>
      <c r="B38" s="15">
        <v>0</v>
      </c>
      <c r="C38" s="15">
        <v>6140</v>
      </c>
      <c r="D38" s="15">
        <v>5000</v>
      </c>
      <c r="E38" s="15">
        <v>200</v>
      </c>
      <c r="F38" s="65" t="s">
        <v>47</v>
      </c>
      <c r="G38" s="15">
        <v>11340</v>
      </c>
      <c r="H38" s="27">
        <f>G38/G44</f>
        <v>2.7828972070411719E-3</v>
      </c>
      <c r="I38" s="12"/>
      <c r="J38" s="15">
        <v>0</v>
      </c>
      <c r="K38" s="15">
        <v>22780</v>
      </c>
      <c r="L38" s="15">
        <v>6240</v>
      </c>
      <c r="M38" s="15">
        <v>1860</v>
      </c>
      <c r="N38" s="15">
        <v>0</v>
      </c>
      <c r="O38" s="15">
        <v>18760</v>
      </c>
      <c r="P38" s="15">
        <v>49640</v>
      </c>
      <c r="Q38" s="27">
        <f>P38/P44</f>
        <v>1.5175369677997243E-2</v>
      </c>
      <c r="R38" s="12"/>
      <c r="S38" s="15">
        <f t="shared" si="17"/>
        <v>0</v>
      </c>
      <c r="T38" s="15">
        <f t="shared" si="16"/>
        <v>28920</v>
      </c>
      <c r="U38" s="15">
        <f t="shared" si="16"/>
        <v>11240</v>
      </c>
      <c r="V38" s="15">
        <f t="shared" si="16"/>
        <v>2060</v>
      </c>
      <c r="W38" s="15">
        <f t="shared" si="18"/>
        <v>0</v>
      </c>
      <c r="X38" s="15">
        <f t="shared" si="19"/>
        <v>18760</v>
      </c>
      <c r="Y38" s="15">
        <f t="shared" si="20"/>
        <v>60980</v>
      </c>
      <c r="Z38" s="27">
        <f>Y38/Y44</f>
        <v>8.3011275539443975E-3</v>
      </c>
    </row>
    <row r="39" spans="1:26" ht="12" customHeight="1">
      <c r="A39" s="17" t="s">
        <v>16</v>
      </c>
      <c r="B39" s="15">
        <v>0</v>
      </c>
      <c r="C39" s="15">
        <v>9040</v>
      </c>
      <c r="D39" s="15">
        <v>0</v>
      </c>
      <c r="E39" s="15">
        <v>0</v>
      </c>
      <c r="F39" s="65" t="s">
        <v>47</v>
      </c>
      <c r="G39" s="15">
        <v>9040</v>
      </c>
      <c r="H39" s="27">
        <f>G39/G44</f>
        <v>2.2184647929146552E-3</v>
      </c>
      <c r="I39" s="12"/>
      <c r="J39" s="15">
        <v>0</v>
      </c>
      <c r="K39" s="15">
        <v>6420</v>
      </c>
      <c r="L39" s="15">
        <v>0</v>
      </c>
      <c r="M39" s="15">
        <v>0</v>
      </c>
      <c r="N39" s="15">
        <v>0</v>
      </c>
      <c r="O39" s="15">
        <v>0</v>
      </c>
      <c r="P39" s="15">
        <v>6420</v>
      </c>
      <c r="Q39" s="27">
        <f>P39/P44</f>
        <v>1.962648536114873E-3</v>
      </c>
      <c r="R39" s="12"/>
      <c r="S39" s="15">
        <f t="shared" si="17"/>
        <v>0</v>
      </c>
      <c r="T39" s="15">
        <f t="shared" si="16"/>
        <v>15460</v>
      </c>
      <c r="U39" s="15">
        <f t="shared" si="16"/>
        <v>0</v>
      </c>
      <c r="V39" s="15">
        <f t="shared" si="16"/>
        <v>0</v>
      </c>
      <c r="W39" s="15">
        <f t="shared" si="18"/>
        <v>0</v>
      </c>
      <c r="X39" s="15">
        <f t="shared" si="19"/>
        <v>0</v>
      </c>
      <c r="Y39" s="15">
        <f t="shared" si="20"/>
        <v>15460</v>
      </c>
      <c r="Z39" s="27">
        <f>Y39/Y44</f>
        <v>2.1045495569691763E-3</v>
      </c>
    </row>
    <row r="40" spans="1:26" ht="12" customHeight="1">
      <c r="A40" s="17" t="s">
        <v>17</v>
      </c>
      <c r="B40" s="15">
        <v>0</v>
      </c>
      <c r="C40" s="15">
        <v>1930</v>
      </c>
      <c r="D40" s="15">
        <v>0</v>
      </c>
      <c r="E40" s="15">
        <v>0</v>
      </c>
      <c r="F40" s="65" t="s">
        <v>47</v>
      </c>
      <c r="G40" s="15">
        <v>1930</v>
      </c>
      <c r="H40" s="27">
        <f>G40/G44</f>
        <v>4.7363241707138105E-4</v>
      </c>
      <c r="I40" s="12"/>
      <c r="J40" s="15">
        <v>0</v>
      </c>
      <c r="K40" s="15">
        <v>2300</v>
      </c>
      <c r="L40" s="15">
        <v>0</v>
      </c>
      <c r="M40" s="15">
        <v>0</v>
      </c>
      <c r="N40" s="15">
        <v>0</v>
      </c>
      <c r="O40" s="15">
        <v>0</v>
      </c>
      <c r="P40" s="15">
        <v>2300</v>
      </c>
      <c r="Q40" s="27">
        <f>P40/P44</f>
        <v>7.0312953786046855E-4</v>
      </c>
      <c r="R40" s="12"/>
      <c r="S40" s="15">
        <f t="shared" si="17"/>
        <v>0</v>
      </c>
      <c r="T40" s="15">
        <f t="shared" si="16"/>
        <v>4230</v>
      </c>
      <c r="U40" s="15">
        <f t="shared" si="16"/>
        <v>0</v>
      </c>
      <c r="V40" s="15">
        <f t="shared" si="16"/>
        <v>0</v>
      </c>
      <c r="W40" s="15">
        <f t="shared" si="18"/>
        <v>0</v>
      </c>
      <c r="X40" s="15">
        <f t="shared" si="19"/>
        <v>0</v>
      </c>
      <c r="Y40" s="15">
        <f t="shared" si="20"/>
        <v>4230</v>
      </c>
      <c r="Z40" s="27">
        <f>Y40/Y44</f>
        <v>5.7582436131821575E-4</v>
      </c>
    </row>
    <row r="41" spans="1:26" ht="12" customHeight="1">
      <c r="A41" s="17" t="s">
        <v>18</v>
      </c>
      <c r="B41" s="15">
        <v>0</v>
      </c>
      <c r="C41" s="15">
        <v>650</v>
      </c>
      <c r="D41" s="15">
        <v>0</v>
      </c>
      <c r="E41" s="15">
        <v>0</v>
      </c>
      <c r="F41" s="65" t="s">
        <v>47</v>
      </c>
      <c r="G41" s="15">
        <v>650</v>
      </c>
      <c r="H41" s="27">
        <f>G41/G44</f>
        <v>1.5951350834010242E-4</v>
      </c>
      <c r="I41" s="12"/>
      <c r="J41" s="15">
        <v>0</v>
      </c>
      <c r="K41" s="15">
        <v>590</v>
      </c>
      <c r="L41" s="15">
        <v>0</v>
      </c>
      <c r="M41" s="15">
        <v>0</v>
      </c>
      <c r="N41" s="15">
        <v>0</v>
      </c>
      <c r="O41" s="15">
        <v>0</v>
      </c>
      <c r="P41" s="15">
        <v>590</v>
      </c>
      <c r="Q41" s="27">
        <f>P41/P44</f>
        <v>1.8036801188594628E-4</v>
      </c>
      <c r="R41" s="12"/>
      <c r="S41" s="15">
        <f t="shared" si="17"/>
        <v>0</v>
      </c>
      <c r="T41" s="15">
        <f t="shared" si="16"/>
        <v>1240</v>
      </c>
      <c r="U41" s="15">
        <f t="shared" si="16"/>
        <v>0</v>
      </c>
      <c r="V41" s="15">
        <f t="shared" si="16"/>
        <v>0</v>
      </c>
      <c r="W41" s="15">
        <f t="shared" si="18"/>
        <v>0</v>
      </c>
      <c r="X41" s="15">
        <f t="shared" si="19"/>
        <v>0</v>
      </c>
      <c r="Y41" s="15">
        <f t="shared" si="20"/>
        <v>1240</v>
      </c>
      <c r="Z41" s="27">
        <f>Y41/Y44</f>
        <v>1.687995763675148E-4</v>
      </c>
    </row>
    <row r="42" spans="1:26" ht="12" customHeight="1">
      <c r="A42" s="17" t="s">
        <v>19</v>
      </c>
      <c r="B42" s="15">
        <v>0</v>
      </c>
      <c r="C42" s="15">
        <v>430</v>
      </c>
      <c r="D42" s="15">
        <v>0</v>
      </c>
      <c r="E42" s="15">
        <v>0</v>
      </c>
      <c r="F42" s="65" t="s">
        <v>47</v>
      </c>
      <c r="G42" s="15">
        <v>430</v>
      </c>
      <c r="H42" s="27">
        <f>G42/G44</f>
        <v>1.0552432090191392E-4</v>
      </c>
      <c r="I42" s="12"/>
      <c r="J42" s="15">
        <v>0</v>
      </c>
      <c r="K42" s="15">
        <v>250</v>
      </c>
      <c r="L42" s="15">
        <v>0</v>
      </c>
      <c r="M42" s="15">
        <v>0</v>
      </c>
      <c r="N42" s="15">
        <v>0</v>
      </c>
      <c r="O42" s="15">
        <v>0</v>
      </c>
      <c r="P42" s="15">
        <v>250</v>
      </c>
      <c r="Q42" s="27">
        <f>P42/P44</f>
        <v>7.6427123680485712E-5</v>
      </c>
      <c r="R42" s="12"/>
      <c r="S42" s="15">
        <f t="shared" si="17"/>
        <v>0</v>
      </c>
      <c r="T42" s="15">
        <f t="shared" si="16"/>
        <v>680</v>
      </c>
      <c r="U42" s="15">
        <f t="shared" si="16"/>
        <v>0</v>
      </c>
      <c r="V42" s="15">
        <f t="shared" si="16"/>
        <v>0</v>
      </c>
      <c r="W42" s="15">
        <f t="shared" si="18"/>
        <v>0</v>
      </c>
      <c r="X42" s="15">
        <f t="shared" si="19"/>
        <v>0</v>
      </c>
      <c r="Y42" s="15">
        <f t="shared" si="20"/>
        <v>680</v>
      </c>
      <c r="Z42" s="27">
        <f>Y42/Y44</f>
        <v>9.2567509620895204E-5</v>
      </c>
    </row>
    <row r="43" spans="1:26" ht="12" customHeight="1">
      <c r="A43" s="17"/>
      <c r="B43" s="15"/>
      <c r="C43" s="15"/>
      <c r="D43" s="15"/>
      <c r="E43" s="15"/>
      <c r="F43" s="65"/>
      <c r="G43" s="15"/>
      <c r="H43" s="15"/>
      <c r="I43" s="12"/>
      <c r="J43" s="15"/>
      <c r="K43" s="15"/>
      <c r="L43" s="15"/>
      <c r="M43" s="15"/>
      <c r="N43" s="15"/>
      <c r="O43" s="15"/>
      <c r="P43" s="15"/>
      <c r="Q43" s="15"/>
      <c r="R43" s="12"/>
      <c r="S43" s="15"/>
      <c r="T43" s="15"/>
      <c r="U43" s="15"/>
      <c r="V43" s="15"/>
      <c r="W43" s="15"/>
      <c r="X43" s="15"/>
      <c r="Y43" s="15"/>
      <c r="Z43" s="15"/>
    </row>
    <row r="44" spans="1:26" ht="12" customHeight="1">
      <c r="A44" s="13" t="s">
        <v>8</v>
      </c>
      <c r="B44" s="14">
        <v>2756500</v>
      </c>
      <c r="C44" s="14">
        <v>786900</v>
      </c>
      <c r="D44" s="14">
        <v>412490</v>
      </c>
      <c r="E44" s="14">
        <v>119000</v>
      </c>
      <c r="F44" s="66" t="s">
        <v>47</v>
      </c>
      <c r="G44" s="14">
        <v>4074890</v>
      </c>
      <c r="H44" s="39">
        <f>G44/G44</f>
        <v>1</v>
      </c>
      <c r="I44" s="14"/>
      <c r="J44" s="14">
        <v>1753280</v>
      </c>
      <c r="K44" s="14">
        <v>503940</v>
      </c>
      <c r="L44" s="14">
        <v>103420</v>
      </c>
      <c r="M44" s="14">
        <v>785450</v>
      </c>
      <c r="N44" s="14">
        <v>3390</v>
      </c>
      <c r="O44" s="14">
        <v>121620</v>
      </c>
      <c r="P44" s="14">
        <v>3271090</v>
      </c>
      <c r="Q44" s="39">
        <f>P44/P44</f>
        <v>1</v>
      </c>
      <c r="R44" s="14"/>
      <c r="S44" s="14">
        <f t="shared" ref="S44:V44" si="21">B44+J44</f>
        <v>4509780</v>
      </c>
      <c r="T44" s="14">
        <f t="shared" si="21"/>
        <v>1290840</v>
      </c>
      <c r="U44" s="14">
        <f t="shared" si="21"/>
        <v>515910</v>
      </c>
      <c r="V44" s="14">
        <f t="shared" si="21"/>
        <v>904450</v>
      </c>
      <c r="W44" s="14">
        <f t="shared" si="18"/>
        <v>3390</v>
      </c>
      <c r="X44" s="14">
        <f>O44</f>
        <v>121620</v>
      </c>
      <c r="Y44" s="14">
        <f t="shared" ref="Y44" si="22">SUM(S44:X44)</f>
        <v>7345990</v>
      </c>
      <c r="Z44" s="39">
        <f>Y44/Y44</f>
        <v>1</v>
      </c>
    </row>
    <row r="45" spans="1:26" ht="12" customHeight="1">
      <c r="A45" s="13" t="s">
        <v>33</v>
      </c>
      <c r="B45" s="39">
        <f>B44/G44</f>
        <v>0.67645997806075742</v>
      </c>
      <c r="C45" s="39">
        <f>C44/G44</f>
        <v>0.19310950725050247</v>
      </c>
      <c r="D45" s="39">
        <f>D44/G44</f>
        <v>0.10122727239262901</v>
      </c>
      <c r="E45" s="39">
        <f>E44/G44</f>
        <v>2.920324229611106E-2</v>
      </c>
      <c r="F45" s="66" t="s">
        <v>47</v>
      </c>
      <c r="G45" s="39">
        <f>G44/G44</f>
        <v>1</v>
      </c>
      <c r="H45" s="39"/>
      <c r="I45" s="39"/>
      <c r="J45" s="39">
        <f>J44/P44</f>
        <v>0.53599258962608798</v>
      </c>
      <c r="K45" s="39">
        <f>K44/P44</f>
        <v>0.15405873883017587</v>
      </c>
      <c r="L45" s="39">
        <f>L44/P44</f>
        <v>3.161637252414333E-2</v>
      </c>
      <c r="M45" s="39">
        <f>M44/P44</f>
        <v>0.24011873717935001</v>
      </c>
      <c r="N45" s="39">
        <f>N44/P44</f>
        <v>1.0363517971073862E-3</v>
      </c>
      <c r="O45" s="39">
        <f>O44/P44</f>
        <v>3.7180267128082686E-2</v>
      </c>
      <c r="P45" s="39">
        <f>P44/P44</f>
        <v>1</v>
      </c>
      <c r="Q45" s="39"/>
      <c r="R45" s="39"/>
      <c r="S45" s="39">
        <f>S44/Y44</f>
        <v>0.61391044637958936</v>
      </c>
      <c r="T45" s="39">
        <f>T44/Y44</f>
        <v>0.1757203589985829</v>
      </c>
      <c r="U45" s="39">
        <f>U44/Y44</f>
        <v>7.0230152777229479E-2</v>
      </c>
      <c r="V45" s="39">
        <f>V44/Y44</f>
        <v>0.12312159423032158</v>
      </c>
      <c r="W45" s="39">
        <f>W44/Y44</f>
        <v>4.6147626119828641E-4</v>
      </c>
      <c r="X45" s="39">
        <f>X44/Y44</f>
        <v>1.6555971353078347E-2</v>
      </c>
      <c r="Y45" s="39">
        <f>Y44/Y44</f>
        <v>1</v>
      </c>
      <c r="Z45" s="39"/>
    </row>
    <row r="46" spans="1:26" ht="12" customHeight="1">
      <c r="A46" s="26" t="s">
        <v>89</v>
      </c>
      <c r="B46" s="15">
        <f>SUM(B35:B42)</f>
        <v>0</v>
      </c>
      <c r="C46" s="15">
        <f t="shared" ref="C46:P46" si="23">SUM(C35:C42)</f>
        <v>784970</v>
      </c>
      <c r="D46" s="15">
        <f t="shared" si="23"/>
        <v>406060</v>
      </c>
      <c r="E46" s="15">
        <f t="shared" si="23"/>
        <v>9900</v>
      </c>
      <c r="F46" s="65" t="s">
        <v>47</v>
      </c>
      <c r="G46" s="15">
        <f t="shared" si="23"/>
        <v>1200920</v>
      </c>
      <c r="H46" s="15"/>
      <c r="I46" s="15"/>
      <c r="J46" s="15">
        <f t="shared" si="23"/>
        <v>0</v>
      </c>
      <c r="K46" s="15">
        <f t="shared" si="23"/>
        <v>463990</v>
      </c>
      <c r="L46" s="15">
        <f t="shared" si="23"/>
        <v>45260</v>
      </c>
      <c r="M46" s="15">
        <f t="shared" si="23"/>
        <v>12360</v>
      </c>
      <c r="N46" s="15">
        <f t="shared" si="23"/>
        <v>0</v>
      </c>
      <c r="O46" s="15">
        <f t="shared" si="23"/>
        <v>30610</v>
      </c>
      <c r="P46" s="15">
        <f t="shared" si="23"/>
        <v>552220</v>
      </c>
      <c r="Q46" s="15"/>
      <c r="R46" s="15"/>
      <c r="S46" s="15">
        <f t="shared" ref="S46:W46" si="24">SUM(S35:S42)</f>
        <v>0</v>
      </c>
      <c r="T46" s="15">
        <f t="shared" si="24"/>
        <v>1248960</v>
      </c>
      <c r="U46" s="15">
        <f t="shared" si="24"/>
        <v>451320</v>
      </c>
      <c r="V46" s="15">
        <f t="shared" si="24"/>
        <v>22260</v>
      </c>
      <c r="W46" s="15">
        <f t="shared" si="24"/>
        <v>0</v>
      </c>
      <c r="X46" s="15">
        <f>SUM(X35:X42)</f>
        <v>30610</v>
      </c>
      <c r="Y46" s="15">
        <f>SUM(Y35:Y42)</f>
        <v>1753150</v>
      </c>
      <c r="Z46" s="15"/>
    </row>
    <row r="47" spans="1:26" ht="12" customHeight="1">
      <c r="A47" s="26" t="s">
        <v>34</v>
      </c>
      <c r="B47" s="27">
        <f>B46/B44</f>
        <v>0</v>
      </c>
      <c r="C47" s="27">
        <f>C46/C44</f>
        <v>0.99754733765408565</v>
      </c>
      <c r="D47" s="27">
        <f>D46/D44</f>
        <v>0.98441174331498948</v>
      </c>
      <c r="E47" s="27">
        <f>E46/E44</f>
        <v>8.3193277310924366E-2</v>
      </c>
      <c r="F47" s="65" t="s">
        <v>47</v>
      </c>
      <c r="G47" s="27">
        <f>G46/G44</f>
        <v>0.29471224990122435</v>
      </c>
      <c r="H47" s="27"/>
      <c r="I47" s="27"/>
      <c r="J47" s="27">
        <f t="shared" ref="J47:P47" si="25">J46/J44</f>
        <v>0</v>
      </c>
      <c r="K47" s="27">
        <f t="shared" si="25"/>
        <v>0.92072468944715635</v>
      </c>
      <c r="L47" s="27">
        <f t="shared" si="25"/>
        <v>0.43763295300715527</v>
      </c>
      <c r="M47" s="27">
        <f t="shared" si="25"/>
        <v>1.5736202177095933E-2</v>
      </c>
      <c r="N47" s="27">
        <f t="shared" si="25"/>
        <v>0</v>
      </c>
      <c r="O47" s="27">
        <f t="shared" si="25"/>
        <v>0.2516855780299293</v>
      </c>
      <c r="P47" s="27">
        <f t="shared" si="25"/>
        <v>0.16881834495535128</v>
      </c>
      <c r="Q47" s="27"/>
      <c r="R47" s="27"/>
      <c r="S47" s="27">
        <f t="shared" ref="S47:Y47" si="26">S46/S44</f>
        <v>0</v>
      </c>
      <c r="T47" s="27">
        <f t="shared" si="26"/>
        <v>0.96755601003997393</v>
      </c>
      <c r="U47" s="27">
        <f t="shared" si="26"/>
        <v>0.87480374483921619</v>
      </c>
      <c r="V47" s="27">
        <f t="shared" si="26"/>
        <v>2.461164243462878E-2</v>
      </c>
      <c r="W47" s="27">
        <f t="shared" si="26"/>
        <v>0</v>
      </c>
      <c r="X47" s="27">
        <f t="shared" si="26"/>
        <v>0.2516855780299293</v>
      </c>
      <c r="Y47" s="27">
        <f t="shared" si="26"/>
        <v>0.23865401395863595</v>
      </c>
      <c r="Z47" s="27"/>
    </row>
    <row r="48" spans="1:26" ht="12" customHeight="1">
      <c r="A48" s="42" t="s">
        <v>35</v>
      </c>
      <c r="B48" s="43">
        <f>B46/G46</f>
        <v>0</v>
      </c>
      <c r="C48" s="43">
        <f>C46/G46</f>
        <v>0.65364054225094093</v>
      </c>
      <c r="D48" s="43">
        <f>D46/G46</f>
        <v>0.33812410485294608</v>
      </c>
      <c r="E48" s="43">
        <f>E46/G46</f>
        <v>8.2436798454518199E-3</v>
      </c>
      <c r="F48" s="18" t="s">
        <v>47</v>
      </c>
      <c r="G48" s="43">
        <f>G46/G46</f>
        <v>1</v>
      </c>
      <c r="H48" s="43"/>
      <c r="I48" s="43"/>
      <c r="J48" s="43">
        <f>J46/P46</f>
        <v>0</v>
      </c>
      <c r="K48" s="43">
        <f>K46/P46</f>
        <v>0.84022672123429065</v>
      </c>
      <c r="L48" s="43">
        <f>L46/P46</f>
        <v>8.1960088370576945E-2</v>
      </c>
      <c r="M48" s="43">
        <f>M46/P46</f>
        <v>2.2382383832530512E-2</v>
      </c>
      <c r="N48" s="43">
        <f>N46/P46</f>
        <v>0</v>
      </c>
      <c r="O48" s="43">
        <f>O46/P46</f>
        <v>5.543080656260186E-2</v>
      </c>
      <c r="P48" s="43">
        <f>P46/P46</f>
        <v>1</v>
      </c>
      <c r="Q48" s="43"/>
      <c r="R48" s="43"/>
      <c r="S48" s="43">
        <f>S46/Y46</f>
        <v>0</v>
      </c>
      <c r="T48" s="43">
        <f>T46/Y46</f>
        <v>0.71240909220545878</v>
      </c>
      <c r="U48" s="43">
        <f>U46/Y46</f>
        <v>0.25743376208538915</v>
      </c>
      <c r="V48" s="43">
        <f>V46/Y46</f>
        <v>1.2697145138750249E-2</v>
      </c>
      <c r="W48" s="43">
        <f>W46/Y46</f>
        <v>0</v>
      </c>
      <c r="X48" s="43">
        <f>X46/Y46</f>
        <v>1.7460000570401847E-2</v>
      </c>
      <c r="Y48" s="43">
        <f>Y46/Y46</f>
        <v>1</v>
      </c>
      <c r="Z48" s="43"/>
    </row>
    <row r="49" spans="1:25" ht="12" customHeight="1">
      <c r="A49" s="8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9"/>
      <c r="M49" s="75"/>
      <c r="N49" s="295" t="s">
        <v>20</v>
      </c>
      <c r="O49" s="296"/>
      <c r="P49" s="296"/>
      <c r="Q49" s="79"/>
      <c r="R49" s="15"/>
      <c r="S49" s="40"/>
    </row>
    <row r="50" spans="1:25" ht="12" customHeight="1">
      <c r="A50" s="225" t="s">
        <v>29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9"/>
      <c r="M50" s="79"/>
      <c r="N50" s="24"/>
      <c r="O50" s="79"/>
      <c r="P50" s="79"/>
      <c r="Q50" s="79"/>
      <c r="R50" s="15"/>
      <c r="S50" s="40"/>
    </row>
    <row r="51" spans="1:25" ht="12" customHeight="1">
      <c r="A51" s="8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9"/>
      <c r="M51" s="79"/>
      <c r="N51" s="24"/>
      <c r="O51" s="79"/>
      <c r="P51" s="79"/>
      <c r="Q51" s="79"/>
      <c r="R51" s="6"/>
      <c r="S51" s="40"/>
    </row>
    <row r="52" spans="1:25" ht="12" customHeight="1">
      <c r="A52" s="29"/>
      <c r="B52" s="293" t="s">
        <v>2</v>
      </c>
      <c r="C52" s="293"/>
      <c r="D52" s="293"/>
      <c r="E52" s="293"/>
      <c r="F52" s="293"/>
      <c r="G52" s="293"/>
      <c r="H52" s="56"/>
      <c r="I52" s="29"/>
      <c r="J52" s="293" t="s">
        <v>22</v>
      </c>
      <c r="K52" s="294"/>
      <c r="L52" s="294"/>
      <c r="M52" s="294"/>
      <c r="N52" s="294"/>
      <c r="O52" s="294"/>
      <c r="P52" s="294"/>
      <c r="Q52" s="63"/>
      <c r="R52" s="8"/>
      <c r="S52" s="293" t="s">
        <v>48</v>
      </c>
      <c r="T52" s="294"/>
      <c r="U52" s="294"/>
      <c r="V52" s="294"/>
      <c r="W52" s="294"/>
      <c r="X52" s="294"/>
      <c r="Y52" s="294"/>
    </row>
    <row r="53" spans="1:25" ht="21" customHeight="1">
      <c r="A53" s="9"/>
      <c r="B53" s="10" t="s">
        <v>4</v>
      </c>
      <c r="C53" s="10" t="s">
        <v>5</v>
      </c>
      <c r="D53" s="10" t="s">
        <v>6</v>
      </c>
      <c r="E53" s="10" t="s">
        <v>7</v>
      </c>
      <c r="F53" s="10" t="s">
        <v>10</v>
      </c>
      <c r="G53" s="10" t="s">
        <v>8</v>
      </c>
      <c r="H53" s="10"/>
      <c r="I53" s="10"/>
      <c r="J53" s="10" t="s">
        <v>4</v>
      </c>
      <c r="K53" s="10" t="s">
        <v>5</v>
      </c>
      <c r="L53" s="10" t="s">
        <v>6</v>
      </c>
      <c r="M53" s="10" t="s">
        <v>7</v>
      </c>
      <c r="N53" s="10" t="s">
        <v>9</v>
      </c>
      <c r="O53" s="10" t="s">
        <v>10</v>
      </c>
      <c r="P53" s="11" t="s">
        <v>8</v>
      </c>
      <c r="Q53" s="64"/>
      <c r="R53" s="10"/>
      <c r="S53" s="10" t="s">
        <v>4</v>
      </c>
      <c r="T53" s="10" t="s">
        <v>5</v>
      </c>
      <c r="U53" s="10" t="s">
        <v>6</v>
      </c>
      <c r="V53" s="10" t="s">
        <v>7</v>
      </c>
      <c r="W53" s="10" t="s">
        <v>9</v>
      </c>
      <c r="X53" s="10" t="s">
        <v>10</v>
      </c>
      <c r="Y53" s="11" t="s">
        <v>8</v>
      </c>
    </row>
    <row r="54" spans="1:25" ht="12" customHeight="1">
      <c r="A54" s="8"/>
      <c r="B54" s="14"/>
      <c r="C54" s="14"/>
      <c r="D54" s="14"/>
      <c r="E54" s="14"/>
      <c r="F54" s="66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5"/>
      <c r="T54" s="15"/>
      <c r="U54" s="15"/>
      <c r="V54" s="15"/>
      <c r="W54" s="15"/>
      <c r="X54" s="15"/>
      <c r="Y54" s="15"/>
    </row>
    <row r="55" spans="1:25" s="222" customFormat="1" ht="12" customHeight="1">
      <c r="A55" s="16" t="s">
        <v>11</v>
      </c>
      <c r="B55" s="15">
        <f>B34/B9</f>
        <v>264.4124700239808</v>
      </c>
      <c r="C55" s="15">
        <f>C34/C9</f>
        <v>150</v>
      </c>
      <c r="D55" s="15">
        <f>D34/D9</f>
        <v>178.61111111111111</v>
      </c>
      <c r="E55" s="15">
        <f>E34/E9</f>
        <v>303.89972144846797</v>
      </c>
      <c r="F55" s="65" t="s">
        <v>47</v>
      </c>
      <c r="G55" s="15">
        <f>G34/G9</f>
        <v>265.29862457306376</v>
      </c>
      <c r="H55" s="15"/>
      <c r="I55" s="15"/>
      <c r="J55" s="15">
        <f t="shared" ref="J55:P55" si="27">J34/J9</f>
        <v>942.6236559139785</v>
      </c>
      <c r="K55" s="15">
        <f t="shared" si="27"/>
        <v>1024.6153846153845</v>
      </c>
      <c r="L55" s="15">
        <f t="shared" si="27"/>
        <v>1211.875</v>
      </c>
      <c r="M55" s="15">
        <f t="shared" si="27"/>
        <v>1096.5673758865248</v>
      </c>
      <c r="N55" s="15">
        <f t="shared" si="27"/>
        <v>1130</v>
      </c>
      <c r="O55" s="15">
        <f t="shared" si="27"/>
        <v>948.02083333333337</v>
      </c>
      <c r="P55" s="15">
        <f t="shared" si="27"/>
        <v>988.32424572882587</v>
      </c>
      <c r="Q55" s="15"/>
      <c r="R55" s="15"/>
      <c r="S55" s="15">
        <f t="shared" ref="S55:Y55" si="28">S34/S9</f>
        <v>367.09645909645911</v>
      </c>
      <c r="T55" s="15">
        <f t="shared" si="28"/>
        <v>805.96153846153845</v>
      </c>
      <c r="U55" s="15">
        <f t="shared" si="28"/>
        <v>769.04761904761904</v>
      </c>
      <c r="V55" s="15">
        <f t="shared" si="28"/>
        <v>829.11654135338347</v>
      </c>
      <c r="W55" s="15">
        <f>W34/W9</f>
        <v>1130</v>
      </c>
      <c r="X55" s="15">
        <f t="shared" si="28"/>
        <v>948.02083333333337</v>
      </c>
      <c r="Y55" s="15">
        <f t="shared" si="28"/>
        <v>411.72482332155477</v>
      </c>
    </row>
    <row r="56" spans="1:25" s="222" customFormat="1" ht="12" customHeight="1">
      <c r="A56" s="17" t="s">
        <v>12</v>
      </c>
      <c r="B56" s="15"/>
      <c r="C56" s="15">
        <f>C35/C10</f>
        <v>185.59835644581406</v>
      </c>
      <c r="D56" s="15">
        <f>D35/D10</f>
        <v>163.18536785861076</v>
      </c>
      <c r="E56" s="15">
        <f>E35/E10</f>
        <v>230.95238095238096</v>
      </c>
      <c r="F56" s="65" t="s">
        <v>47</v>
      </c>
      <c r="G56" s="15">
        <f>G35/G10</f>
        <v>173.69516056083219</v>
      </c>
      <c r="H56" s="15"/>
      <c r="I56" s="15"/>
      <c r="J56" s="15"/>
      <c r="K56" s="15">
        <f>K35/K10</f>
        <v>895.33834586466162</v>
      </c>
      <c r="L56" s="15">
        <f>L35/L10</f>
        <v>796.32653061224494</v>
      </c>
      <c r="M56" s="15">
        <f>M35/M10</f>
        <v>1021.1111111111111</v>
      </c>
      <c r="N56" s="15"/>
      <c r="O56" s="15">
        <f>O35/O10</f>
        <v>731.42857142857144</v>
      </c>
      <c r="P56" s="15">
        <f>P35/P10</f>
        <v>866</v>
      </c>
      <c r="Q56" s="15"/>
      <c r="R56" s="15"/>
      <c r="S56" s="15"/>
      <c r="T56" s="15">
        <f>T35/T10</f>
        <v>230.98076923076923</v>
      </c>
      <c r="U56" s="15">
        <f>U35/U10</f>
        <v>175.68493150684932</v>
      </c>
      <c r="V56" s="15">
        <f>V35/V10</f>
        <v>370.39215686274508</v>
      </c>
      <c r="W56" s="15"/>
      <c r="X56" s="15">
        <f>X35/X10</f>
        <v>731.42857142857144</v>
      </c>
      <c r="Y56" s="15">
        <f>Y35/Y10</f>
        <v>204.37000216122757</v>
      </c>
    </row>
    <row r="57" spans="1:25" s="222" customFormat="1" ht="12" customHeight="1">
      <c r="A57" s="17" t="s">
        <v>13</v>
      </c>
      <c r="B57" s="15"/>
      <c r="C57" s="15">
        <f t="shared" ref="C57:C63" si="29">C36/C11</f>
        <v>240.36201780415431</v>
      </c>
      <c r="D57" s="15"/>
      <c r="E57" s="15"/>
      <c r="F57" s="65" t="s">
        <v>47</v>
      </c>
      <c r="G57" s="15">
        <f t="shared" ref="G57:G63" si="30">G36/G11</f>
        <v>240.36201780415431</v>
      </c>
      <c r="H57" s="15"/>
      <c r="I57" s="15"/>
      <c r="J57" s="15"/>
      <c r="K57" s="15">
        <f>K36/K11</f>
        <v>944.32024169184285</v>
      </c>
      <c r="L57" s="15"/>
      <c r="M57" s="15">
        <f>M36/M11</f>
        <v>1310</v>
      </c>
      <c r="N57" s="15"/>
      <c r="O57" s="15">
        <f>O36/O11</f>
        <v>805</v>
      </c>
      <c r="P57" s="15">
        <f>P36/P11</f>
        <v>944.5808383233533</v>
      </c>
      <c r="Q57" s="15"/>
      <c r="R57" s="15"/>
      <c r="S57" s="15"/>
      <c r="T57" s="15">
        <f>T36/T11</f>
        <v>355.9424603174603</v>
      </c>
      <c r="U57" s="15"/>
      <c r="V57" s="15">
        <f>V36/V11</f>
        <v>1310</v>
      </c>
      <c r="W57" s="15"/>
      <c r="X57" s="15">
        <f>X36/X11</f>
        <v>805</v>
      </c>
      <c r="Y57" s="15">
        <f>Y36/Y11</f>
        <v>356.85983159980191</v>
      </c>
    </row>
    <row r="58" spans="1:25" s="222" customFormat="1" ht="12" customHeight="1">
      <c r="A58" s="17" t="s">
        <v>14</v>
      </c>
      <c r="B58" s="15"/>
      <c r="C58" s="15">
        <f t="shared" si="29"/>
        <v>205</v>
      </c>
      <c r="D58" s="15">
        <f>D37/D12</f>
        <v>167.91666666666666</v>
      </c>
      <c r="E58" s="15"/>
      <c r="F58" s="65" t="s">
        <v>47</v>
      </c>
      <c r="G58" s="15">
        <f t="shared" si="30"/>
        <v>170.76923076923077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>
        <f t="shared" ref="T58:Y58" si="31">T37/T12</f>
        <v>205</v>
      </c>
      <c r="U58" s="15">
        <f t="shared" si="31"/>
        <v>167.91666666666666</v>
      </c>
      <c r="V58" s="15"/>
      <c r="W58" s="15"/>
      <c r="X58" s="15"/>
      <c r="Y58" s="15">
        <f t="shared" si="31"/>
        <v>170.76923076923077</v>
      </c>
    </row>
    <row r="59" spans="1:25" s="222" customFormat="1" ht="12" customHeight="1">
      <c r="A59" s="17" t="s">
        <v>15</v>
      </c>
      <c r="B59" s="15"/>
      <c r="C59" s="15">
        <f t="shared" si="29"/>
        <v>211.72413793103448</v>
      </c>
      <c r="D59" s="15">
        <f>D38/D13</f>
        <v>172.41379310344828</v>
      </c>
      <c r="E59" s="15">
        <f>E38/E13</f>
        <v>200</v>
      </c>
      <c r="F59" s="65" t="s">
        <v>47</v>
      </c>
      <c r="G59" s="15">
        <f t="shared" si="30"/>
        <v>192.20338983050848</v>
      </c>
      <c r="H59" s="15"/>
      <c r="I59" s="15"/>
      <c r="J59" s="15"/>
      <c r="K59" s="15">
        <f>K38/K13</f>
        <v>876.15384615384619</v>
      </c>
      <c r="L59" s="15">
        <f>L38/L13</f>
        <v>1040</v>
      </c>
      <c r="M59" s="15">
        <f>M38/M13</f>
        <v>930</v>
      </c>
      <c r="N59" s="15"/>
      <c r="O59" s="15">
        <f>O38/O13</f>
        <v>893.33333333333337</v>
      </c>
      <c r="P59" s="15">
        <f>P38/P13</f>
        <v>902.5454545454545</v>
      </c>
      <c r="Q59" s="15"/>
      <c r="R59" s="15"/>
      <c r="S59" s="15"/>
      <c r="T59" s="15">
        <f>T38/T13</f>
        <v>525.81818181818187</v>
      </c>
      <c r="U59" s="15">
        <f>U38/U13</f>
        <v>321.14285714285717</v>
      </c>
      <c r="V59" s="15">
        <f>V38/V13</f>
        <v>686.66666666666663</v>
      </c>
      <c r="W59" s="15"/>
      <c r="X59" s="15">
        <f>X38/X13</f>
        <v>893.33333333333337</v>
      </c>
      <c r="Y59" s="15">
        <f>Y38/Y13</f>
        <v>534.91228070175441</v>
      </c>
    </row>
    <row r="60" spans="1:25" s="222" customFormat="1" ht="12" customHeight="1">
      <c r="A60" s="17" t="s">
        <v>16</v>
      </c>
      <c r="B60" s="15"/>
      <c r="C60" s="15">
        <f t="shared" si="29"/>
        <v>311.72413793103448</v>
      </c>
      <c r="D60" s="15"/>
      <c r="E60" s="15"/>
      <c r="F60" s="65" t="s">
        <v>47</v>
      </c>
      <c r="G60" s="15">
        <f t="shared" si="30"/>
        <v>311.72413793103448</v>
      </c>
      <c r="H60" s="15"/>
      <c r="I60" s="15"/>
      <c r="J60" s="15"/>
      <c r="K60" s="15">
        <f>K39/K14</f>
        <v>713.33333333333337</v>
      </c>
      <c r="L60" s="15"/>
      <c r="M60" s="15"/>
      <c r="N60" s="15"/>
      <c r="O60" s="15"/>
      <c r="P60" s="15">
        <f>P39/P14</f>
        <v>713.33333333333337</v>
      </c>
      <c r="Q60" s="15"/>
      <c r="R60" s="15"/>
      <c r="S60" s="15"/>
      <c r="T60" s="15">
        <f>T39/T14</f>
        <v>406.84210526315792</v>
      </c>
      <c r="U60" s="15"/>
      <c r="V60" s="15"/>
      <c r="W60" s="15"/>
      <c r="X60" s="15"/>
      <c r="Y60" s="15">
        <f>Y39/Y14</f>
        <v>406.84210526315792</v>
      </c>
    </row>
    <row r="61" spans="1:25" s="222" customFormat="1" ht="12" customHeight="1">
      <c r="A61" s="17" t="s">
        <v>17</v>
      </c>
      <c r="B61" s="15"/>
      <c r="C61" s="15">
        <f t="shared" si="29"/>
        <v>321.66666666666669</v>
      </c>
      <c r="D61" s="15"/>
      <c r="E61" s="15"/>
      <c r="F61" s="65" t="s">
        <v>47</v>
      </c>
      <c r="G61" s="15">
        <f t="shared" si="30"/>
        <v>321.66666666666669</v>
      </c>
      <c r="H61" s="15"/>
      <c r="I61" s="15"/>
      <c r="J61" s="15"/>
      <c r="K61" s="15">
        <f>K40/K15</f>
        <v>460</v>
      </c>
      <c r="L61" s="15"/>
      <c r="M61" s="15"/>
      <c r="N61" s="15"/>
      <c r="O61" s="15"/>
      <c r="P61" s="15">
        <f>P40/P15</f>
        <v>460</v>
      </c>
      <c r="Q61" s="15"/>
      <c r="R61" s="15"/>
      <c r="S61" s="15"/>
      <c r="T61" s="15">
        <f>T40/T15</f>
        <v>384.54545454545456</v>
      </c>
      <c r="U61" s="15"/>
      <c r="V61" s="15"/>
      <c r="W61" s="15"/>
      <c r="X61" s="15"/>
      <c r="Y61" s="15">
        <f>Y40/Y15</f>
        <v>384.54545454545456</v>
      </c>
    </row>
    <row r="62" spans="1:25" s="222" customFormat="1" ht="12" customHeight="1">
      <c r="A62" s="17" t="s">
        <v>18</v>
      </c>
      <c r="B62" s="15"/>
      <c r="C62" s="15">
        <f t="shared" si="29"/>
        <v>325</v>
      </c>
      <c r="D62" s="15"/>
      <c r="E62" s="15"/>
      <c r="F62" s="65" t="s">
        <v>47</v>
      </c>
      <c r="G62" s="15">
        <f t="shared" si="30"/>
        <v>325</v>
      </c>
      <c r="H62" s="15"/>
      <c r="I62" s="15"/>
      <c r="J62" s="15"/>
      <c r="K62" s="15">
        <f>K41/K16</f>
        <v>590</v>
      </c>
      <c r="L62" s="15"/>
      <c r="M62" s="15"/>
      <c r="N62" s="15"/>
      <c r="O62" s="15"/>
      <c r="P62" s="15">
        <f>P41/P16</f>
        <v>590</v>
      </c>
      <c r="Q62" s="15"/>
      <c r="R62" s="15"/>
      <c r="S62" s="15"/>
      <c r="T62" s="15"/>
      <c r="U62" s="15"/>
      <c r="V62" s="15"/>
      <c r="W62" s="15"/>
      <c r="X62" s="15"/>
      <c r="Y62" s="15">
        <f>Y41/Y16</f>
        <v>413.33333333333331</v>
      </c>
    </row>
    <row r="63" spans="1:25" s="222" customFormat="1" ht="12" customHeight="1">
      <c r="A63" s="17" t="s">
        <v>19</v>
      </c>
      <c r="B63" s="15"/>
      <c r="C63" s="15">
        <f t="shared" si="29"/>
        <v>215</v>
      </c>
      <c r="D63" s="15"/>
      <c r="E63" s="15"/>
      <c r="F63" s="65" t="s">
        <v>47</v>
      </c>
      <c r="G63" s="15">
        <f t="shared" si="30"/>
        <v>215</v>
      </c>
      <c r="H63" s="15"/>
      <c r="I63" s="15"/>
      <c r="J63" s="15"/>
      <c r="K63" s="15">
        <f>K42/K17</f>
        <v>250</v>
      </c>
      <c r="L63" s="15"/>
      <c r="M63" s="15"/>
      <c r="N63" s="15"/>
      <c r="O63" s="15"/>
      <c r="P63" s="15">
        <f>P42/P17</f>
        <v>250</v>
      </c>
      <c r="Q63" s="15"/>
      <c r="R63" s="15"/>
      <c r="S63" s="15"/>
      <c r="T63" s="15">
        <f>T42/T17</f>
        <v>226.66666666666666</v>
      </c>
      <c r="U63" s="15"/>
      <c r="V63" s="15"/>
      <c r="W63" s="15"/>
      <c r="X63" s="15"/>
      <c r="Y63" s="15">
        <f>Y42/Y17</f>
        <v>226.66666666666666</v>
      </c>
    </row>
    <row r="64" spans="1:25" ht="12" customHeight="1">
      <c r="A64" s="17"/>
      <c r="B64" s="14"/>
      <c r="C64" s="14"/>
      <c r="D64" s="14"/>
      <c r="E64" s="14"/>
      <c r="F64" s="65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spans="1:25" ht="12" customHeight="1">
      <c r="A65" s="13" t="s">
        <v>8</v>
      </c>
      <c r="B65" s="14">
        <f>B44/B19</f>
        <v>264.4124700239808</v>
      </c>
      <c r="C65" s="14">
        <f>C44/C19</f>
        <v>211.81695827725437</v>
      </c>
      <c r="D65" s="14">
        <f>D44/D19</f>
        <v>163.55670103092783</v>
      </c>
      <c r="E65" s="14">
        <f>E44/E19</f>
        <v>296.01990049751242</v>
      </c>
      <c r="F65" s="66" t="s">
        <v>47</v>
      </c>
      <c r="G65" s="14">
        <f>G44/G19</f>
        <v>238.80039849976558</v>
      </c>
      <c r="H65" s="14"/>
      <c r="I65" s="14"/>
      <c r="J65" s="14">
        <f t="shared" ref="J65:P65" si="32">J44/J19</f>
        <v>942.6236559139785</v>
      </c>
      <c r="K65" s="14">
        <f t="shared" si="32"/>
        <v>924.66055045871565</v>
      </c>
      <c r="L65" s="14">
        <f t="shared" si="32"/>
        <v>1004.0776699029126</v>
      </c>
      <c r="M65" s="14">
        <f t="shared" si="32"/>
        <v>1095.4672245467225</v>
      </c>
      <c r="N65" s="14">
        <f t="shared" si="32"/>
        <v>1130</v>
      </c>
      <c r="O65" s="14">
        <f t="shared" si="32"/>
        <v>914.43609022556393</v>
      </c>
      <c r="P65" s="14">
        <f t="shared" si="32"/>
        <v>973.24903302588518</v>
      </c>
      <c r="Q65" s="14"/>
      <c r="R65" s="14"/>
      <c r="S65" s="14">
        <f t="shared" ref="S65:Y65" si="33">S44/S19</f>
        <v>367.09645909645911</v>
      </c>
      <c r="T65" s="14">
        <f t="shared" si="33"/>
        <v>303.01408450704224</v>
      </c>
      <c r="U65" s="14">
        <f t="shared" si="33"/>
        <v>196.53714285714287</v>
      </c>
      <c r="V65" s="14">
        <f t="shared" si="33"/>
        <v>808.26630920464697</v>
      </c>
      <c r="W65" s="14">
        <f>W44/W19</f>
        <v>1130</v>
      </c>
      <c r="X65" s="14">
        <f t="shared" si="33"/>
        <v>914.43609022556393</v>
      </c>
      <c r="Y65" s="14">
        <f t="shared" si="33"/>
        <v>359.65679314565483</v>
      </c>
    </row>
    <row r="66" spans="1:25" ht="12" customHeight="1">
      <c r="A66" s="26" t="s">
        <v>89</v>
      </c>
      <c r="B66" s="14"/>
      <c r="C66" s="14">
        <f>C46/C21</f>
        <v>212.03943814154511</v>
      </c>
      <c r="D66" s="14">
        <f>D46/D21</f>
        <v>163.33869670152856</v>
      </c>
      <c r="E66" s="14">
        <f>E46/E21</f>
        <v>230.23255813953489</v>
      </c>
      <c r="F66" s="66" t="s">
        <v>47</v>
      </c>
      <c r="G66" s="14">
        <f>G46/G21</f>
        <v>192.73310865029691</v>
      </c>
      <c r="H66" s="14"/>
      <c r="I66" s="14"/>
      <c r="J66" s="14"/>
      <c r="K66" s="14">
        <f>K46/K21</f>
        <v>916.97628458498025</v>
      </c>
      <c r="L66" s="14">
        <f>L46/L21</f>
        <v>822.90909090909088</v>
      </c>
      <c r="M66" s="14">
        <f>M46/M21</f>
        <v>1030</v>
      </c>
      <c r="N66" s="14"/>
      <c r="O66" s="14">
        <f>O46/O21</f>
        <v>827.29729729729729</v>
      </c>
      <c r="P66" s="14">
        <f>P46/P21</f>
        <v>905.27868852459017</v>
      </c>
      <c r="Q66" s="14"/>
      <c r="R66" s="14"/>
      <c r="S66" s="14"/>
      <c r="T66" s="14">
        <f>T46/T21</f>
        <v>296.80608365019009</v>
      </c>
      <c r="U66" s="14">
        <f>U46/U21</f>
        <v>177.6151121605667</v>
      </c>
      <c r="V66" s="14">
        <f>V46/V21</f>
        <v>404.72727272727275</v>
      </c>
      <c r="W66" s="14"/>
      <c r="X66" s="14">
        <f>X46/X21</f>
        <v>827.29729729729729</v>
      </c>
      <c r="Y66" s="14">
        <f>Y46/Y21</f>
        <v>256.27101300979388</v>
      </c>
    </row>
    <row r="67" spans="1:25" ht="12" customHeight="1">
      <c r="A67" s="6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55"/>
      <c r="R67" s="18"/>
      <c r="S67" s="42"/>
      <c r="T67" s="42"/>
      <c r="U67" s="42"/>
      <c r="V67" s="42"/>
      <c r="W67" s="42"/>
      <c r="X67" s="42"/>
      <c r="Y67" s="42"/>
    </row>
    <row r="69" spans="1:25" ht="12" customHeight="1">
      <c r="A69" s="299" t="s">
        <v>23</v>
      </c>
      <c r="B69" s="299"/>
      <c r="C69" s="78"/>
      <c r="D69" s="15"/>
      <c r="E69" s="15"/>
      <c r="F69" s="15"/>
      <c r="G69" s="15"/>
      <c r="H69" s="15"/>
      <c r="I69" s="15"/>
      <c r="J69" s="15"/>
      <c r="K69" s="15"/>
      <c r="L69" s="15"/>
    </row>
    <row r="70" spans="1:25" ht="12" customHeight="1">
      <c r="A70" s="299" t="s">
        <v>52</v>
      </c>
      <c r="B70" s="299"/>
      <c r="C70" s="88"/>
      <c r="D70" s="15"/>
      <c r="E70" s="15"/>
      <c r="F70" s="15"/>
      <c r="G70" s="15"/>
      <c r="H70" s="15"/>
      <c r="I70" s="15"/>
      <c r="J70" s="15"/>
      <c r="K70" s="15"/>
      <c r="L70" s="15"/>
    </row>
    <row r="71" spans="1:25" ht="12" customHeight="1">
      <c r="A71" s="299" t="s">
        <v>53</v>
      </c>
      <c r="B71" s="299"/>
      <c r="C71" s="15"/>
      <c r="D71" s="15"/>
      <c r="E71" s="15"/>
      <c r="F71" s="15"/>
      <c r="G71" s="15"/>
      <c r="H71" s="15"/>
      <c r="I71" s="15"/>
      <c r="J71" s="15"/>
      <c r="K71" s="15"/>
      <c r="L71" s="15"/>
    </row>
    <row r="72" spans="1:25" ht="12" customHeight="1">
      <c r="A72" s="297" t="s">
        <v>41</v>
      </c>
      <c r="B72" s="297"/>
      <c r="C72" s="297"/>
      <c r="D72" s="297"/>
      <c r="E72" s="15"/>
      <c r="F72" s="15"/>
      <c r="G72" s="15"/>
      <c r="H72" s="15"/>
      <c r="I72" s="15"/>
      <c r="J72" s="15"/>
      <c r="K72" s="15"/>
      <c r="L72" s="15"/>
    </row>
    <row r="73" spans="1:25" ht="12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</row>
    <row r="74" spans="1:25" ht="12" customHeight="1">
      <c r="A74" s="298" t="s">
        <v>27</v>
      </c>
      <c r="B74" s="298"/>
      <c r="C74" s="298"/>
      <c r="D74" s="298"/>
      <c r="E74" s="298"/>
      <c r="F74" s="298"/>
      <c r="G74" s="298"/>
      <c r="H74" s="298"/>
      <c r="I74" s="298"/>
      <c r="J74" s="298"/>
      <c r="K74" s="77"/>
      <c r="L74" s="77"/>
      <c r="M74" s="74"/>
    </row>
    <row r="75" spans="1:25" ht="15" customHeight="1">
      <c r="A75" s="31" t="s">
        <v>30</v>
      </c>
      <c r="B75" s="30" t="s">
        <v>49</v>
      </c>
    </row>
    <row r="77" spans="1:25" ht="12" customHeight="1">
      <c r="G77" s="110" t="s">
        <v>90</v>
      </c>
      <c r="H77" s="111">
        <f>G21-'2008'!G21</f>
        <v>-8</v>
      </c>
    </row>
    <row r="78" spans="1:25" ht="12" customHeight="1">
      <c r="D78" s="95"/>
      <c r="G78" s="110" t="s">
        <v>91</v>
      </c>
      <c r="H78" s="111">
        <f>G9-'2008'!G9</f>
        <v>-133</v>
      </c>
    </row>
    <row r="79" spans="1:25" ht="12" customHeight="1">
      <c r="G79" s="106" t="s">
        <v>98</v>
      </c>
      <c r="H79" s="103">
        <f>H77-H78</f>
        <v>125</v>
      </c>
    </row>
    <row r="80" spans="1:25" ht="12" customHeight="1">
      <c r="G80" s="110" t="s">
        <v>92</v>
      </c>
      <c r="H80" s="111">
        <f>P21-'2008'!P21</f>
        <v>6</v>
      </c>
    </row>
    <row r="81" spans="7:8" ht="12" customHeight="1">
      <c r="G81" s="110" t="s">
        <v>93</v>
      </c>
      <c r="H81" s="112">
        <f>P9-'2008'!P9</f>
        <v>-28</v>
      </c>
    </row>
    <row r="82" spans="7:8" ht="12" customHeight="1">
      <c r="G82" s="106" t="s">
        <v>99</v>
      </c>
      <c r="H82" s="109">
        <f>H80-H81</f>
        <v>34</v>
      </c>
    </row>
    <row r="83" spans="7:8" ht="12" customHeight="1">
      <c r="G83" s="110" t="s">
        <v>94</v>
      </c>
      <c r="H83" s="111">
        <f>G46-'2008'!G46</f>
        <v>-50</v>
      </c>
    </row>
    <row r="84" spans="7:8" ht="12" customHeight="1">
      <c r="G84" s="110" t="s">
        <v>95</v>
      </c>
      <c r="H84" s="111">
        <f>G34-'2008'!G34</f>
        <v>-12840</v>
      </c>
    </row>
    <row r="85" spans="7:8" ht="12" customHeight="1">
      <c r="G85" s="106" t="s">
        <v>100</v>
      </c>
      <c r="H85" s="103">
        <f>H83-H84</f>
        <v>12790</v>
      </c>
    </row>
    <row r="86" spans="7:8" ht="12" customHeight="1">
      <c r="G86" s="110" t="s">
        <v>96</v>
      </c>
      <c r="H86" s="111">
        <f>P46-'2008'!P46</f>
        <v>8650</v>
      </c>
    </row>
    <row r="87" spans="7:8" ht="12" customHeight="1">
      <c r="G87" s="110" t="s">
        <v>97</v>
      </c>
      <c r="H87" s="111">
        <f>P34-'2008'!P34</f>
        <v>-26560</v>
      </c>
    </row>
    <row r="88" spans="7:8" ht="12" customHeight="1">
      <c r="G88" s="107" t="s">
        <v>101</v>
      </c>
      <c r="H88" s="103">
        <f>H86-H87</f>
        <v>35210</v>
      </c>
    </row>
  </sheetData>
  <mergeCells count="19">
    <mergeCell ref="A70:B70"/>
    <mergeCell ref="A71:B71"/>
    <mergeCell ref="A72:D72"/>
    <mergeCell ref="A74:J74"/>
    <mergeCell ref="B52:G52"/>
    <mergeCell ref="J52:P52"/>
    <mergeCell ref="A69:B69"/>
    <mergeCell ref="S31:Y31"/>
    <mergeCell ref="S52:Y52"/>
    <mergeCell ref="A26:K26"/>
    <mergeCell ref="B31:G31"/>
    <mergeCell ref="J31:P31"/>
    <mergeCell ref="N49:P49"/>
    <mergeCell ref="B6:G6"/>
    <mergeCell ref="J6:P6"/>
    <mergeCell ref="N24:P24"/>
    <mergeCell ref="S6:Y6"/>
    <mergeCell ref="T27:T28"/>
    <mergeCell ref="U27:U28"/>
  </mergeCells>
  <hyperlinks>
    <hyperlink ref="B75" r:id="rId1"/>
  </hyperlinks>
  <pageMargins left="0.7" right="0.7" top="0.75" bottom="0.75" header="0.3" footer="0.3"/>
  <pageSetup paperSize="9" orientation="portrait"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Z88"/>
  <sheetViews>
    <sheetView workbookViewId="0"/>
  </sheetViews>
  <sheetFormatPr defaultRowHeight="12" customHeight="1"/>
  <cols>
    <col min="1" max="1" width="20.7109375" customWidth="1"/>
    <col min="9" max="9" width="1.5703125" customWidth="1"/>
    <col min="18" max="18" width="1.5703125" style="40" customWidth="1"/>
  </cols>
  <sheetData>
    <row r="1" spans="1:26" ht="12" customHeight="1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"/>
      <c r="P1" s="1"/>
      <c r="Q1" s="1"/>
    </row>
    <row r="2" spans="1:26" ht="12" customHeight="1">
      <c r="A2" s="134" t="s">
        <v>162</v>
      </c>
      <c r="B2" s="2"/>
      <c r="C2" s="2"/>
      <c r="D2" s="2"/>
      <c r="E2" s="2"/>
      <c r="F2" s="60"/>
      <c r="G2" s="2"/>
      <c r="H2" s="60"/>
      <c r="I2" s="2"/>
      <c r="J2" s="2"/>
      <c r="K2" s="2"/>
      <c r="L2" s="2"/>
      <c r="M2" s="2"/>
      <c r="N2" s="2"/>
      <c r="O2" s="1"/>
      <c r="P2" s="1"/>
      <c r="Q2" s="1"/>
    </row>
    <row r="3" spans="1:26" ht="12" customHeight="1">
      <c r="A3" s="32" t="s">
        <v>32</v>
      </c>
      <c r="B3" s="3"/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6" ht="12" customHeight="1">
      <c r="A4" s="5" t="s">
        <v>1</v>
      </c>
      <c r="B4" s="4"/>
      <c r="C4" s="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26" ht="12" customHeight="1">
      <c r="A5" s="6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6" ht="12" customHeight="1">
      <c r="A6" s="8"/>
      <c r="B6" s="293" t="s">
        <v>2</v>
      </c>
      <c r="C6" s="293"/>
      <c r="D6" s="293"/>
      <c r="E6" s="293"/>
      <c r="F6" s="293"/>
      <c r="G6" s="293"/>
      <c r="H6" s="52"/>
      <c r="I6" s="8"/>
      <c r="J6" s="293" t="s">
        <v>3</v>
      </c>
      <c r="K6" s="294"/>
      <c r="L6" s="294"/>
      <c r="M6" s="294"/>
      <c r="N6" s="294"/>
      <c r="O6" s="294"/>
      <c r="P6" s="294"/>
      <c r="Q6" s="63"/>
      <c r="R6" s="8"/>
      <c r="S6" s="293" t="s">
        <v>76</v>
      </c>
      <c r="T6" s="294"/>
      <c r="U6" s="294"/>
      <c r="V6" s="294"/>
      <c r="W6" s="294"/>
      <c r="X6" s="294"/>
      <c r="Y6" s="294"/>
      <c r="Z6" s="71"/>
    </row>
    <row r="7" spans="1:26" ht="24" customHeight="1">
      <c r="A7" s="9"/>
      <c r="B7" s="10" t="s">
        <v>4</v>
      </c>
      <c r="C7" s="10" t="s">
        <v>5</v>
      </c>
      <c r="D7" s="10" t="s">
        <v>6</v>
      </c>
      <c r="E7" s="10" t="s">
        <v>7</v>
      </c>
      <c r="F7" s="10" t="s">
        <v>10</v>
      </c>
      <c r="G7" s="10" t="s">
        <v>8</v>
      </c>
      <c r="H7" s="53" t="s">
        <v>33</v>
      </c>
      <c r="I7" s="10"/>
      <c r="J7" s="10" t="s">
        <v>4</v>
      </c>
      <c r="K7" s="10" t="s">
        <v>5</v>
      </c>
      <c r="L7" s="10" t="s">
        <v>6</v>
      </c>
      <c r="M7" s="10" t="s">
        <v>7</v>
      </c>
      <c r="N7" s="10" t="s">
        <v>9</v>
      </c>
      <c r="O7" s="10" t="s">
        <v>10</v>
      </c>
      <c r="P7" s="11" t="s">
        <v>8</v>
      </c>
      <c r="Q7" s="53" t="s">
        <v>33</v>
      </c>
      <c r="R7" s="10"/>
      <c r="S7" s="10" t="s">
        <v>4</v>
      </c>
      <c r="T7" s="10" t="s">
        <v>5</v>
      </c>
      <c r="U7" s="10" t="s">
        <v>6</v>
      </c>
      <c r="V7" s="10" t="s">
        <v>7</v>
      </c>
      <c r="W7" s="10" t="s">
        <v>9</v>
      </c>
      <c r="X7" s="10" t="s">
        <v>10</v>
      </c>
      <c r="Y7" s="11" t="s">
        <v>8</v>
      </c>
      <c r="Z7" s="53" t="s">
        <v>33</v>
      </c>
    </row>
    <row r="8" spans="1:26" ht="12" customHeight="1">
      <c r="A8" s="8"/>
      <c r="B8" s="15"/>
      <c r="C8" s="15"/>
      <c r="D8" s="15"/>
      <c r="E8" s="15"/>
      <c r="F8" s="6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2" customHeight="1">
      <c r="A9" s="16" t="s">
        <v>11</v>
      </c>
      <c r="B9" s="15">
        <v>10318</v>
      </c>
      <c r="C9" s="15">
        <v>13</v>
      </c>
      <c r="D9" s="15">
        <v>36</v>
      </c>
      <c r="E9" s="15">
        <v>388</v>
      </c>
      <c r="F9" s="65" t="s">
        <v>47</v>
      </c>
      <c r="G9" s="157">
        <f>SUM(B9:F9)</f>
        <v>10755</v>
      </c>
      <c r="H9" s="27">
        <f>G9/G19</f>
        <v>0.63372812444758708</v>
      </c>
      <c r="I9" s="15"/>
      <c r="J9" s="15">
        <v>1706</v>
      </c>
      <c r="K9" s="15">
        <v>39</v>
      </c>
      <c r="L9" s="15">
        <v>47</v>
      </c>
      <c r="M9" s="15">
        <v>767</v>
      </c>
      <c r="N9" s="15">
        <v>3</v>
      </c>
      <c r="O9" s="15">
        <v>155</v>
      </c>
      <c r="P9" s="157">
        <f>SUM(J9:O9)</f>
        <v>2717</v>
      </c>
      <c r="Q9" s="27">
        <f>P9/P19</f>
        <v>0.81518151815181517</v>
      </c>
      <c r="R9" s="15"/>
      <c r="S9" s="15">
        <f>B9+J9</f>
        <v>12024</v>
      </c>
      <c r="T9" s="15">
        <f t="shared" ref="T9:V17" si="0">C9+K9</f>
        <v>52</v>
      </c>
      <c r="U9" s="15">
        <f t="shared" si="0"/>
        <v>83</v>
      </c>
      <c r="V9" s="15">
        <f>E9+M9</f>
        <v>1155</v>
      </c>
      <c r="W9" s="15">
        <f>N9</f>
        <v>3</v>
      </c>
      <c r="X9" s="15">
        <f>O9</f>
        <v>155</v>
      </c>
      <c r="Y9" s="15">
        <f>SUM(S9:X9)</f>
        <v>13472</v>
      </c>
      <c r="Z9" s="27">
        <f>Y9/Y19</f>
        <v>0.66351457840819539</v>
      </c>
    </row>
    <row r="10" spans="1:26" ht="12" customHeight="1">
      <c r="A10" s="17" t="s">
        <v>12</v>
      </c>
      <c r="B10" s="15">
        <v>0</v>
      </c>
      <c r="C10" s="15">
        <v>1940</v>
      </c>
      <c r="D10" s="15">
        <v>2427</v>
      </c>
      <c r="E10" s="15">
        <v>42</v>
      </c>
      <c r="F10" s="65" t="s">
        <v>47</v>
      </c>
      <c r="G10" s="157">
        <f t="shared" ref="G10:G17" si="1">SUM(B10:F10)</f>
        <v>4409</v>
      </c>
      <c r="H10" s="27">
        <f>G10/G19</f>
        <v>0.25979612279771375</v>
      </c>
      <c r="I10" s="15"/>
      <c r="J10" s="15">
        <v>0</v>
      </c>
      <c r="K10" s="15">
        <v>130</v>
      </c>
      <c r="L10" s="15">
        <v>49</v>
      </c>
      <c r="M10" s="15">
        <v>9</v>
      </c>
      <c r="N10" s="15">
        <v>0</v>
      </c>
      <c r="O10" s="15">
        <v>19</v>
      </c>
      <c r="P10" s="157">
        <f t="shared" ref="P10:P17" si="2">SUM(J10:O10)</f>
        <v>207</v>
      </c>
      <c r="Q10" s="27">
        <f>P10/P19</f>
        <v>6.2106210621062106E-2</v>
      </c>
      <c r="R10" s="15"/>
      <c r="S10" s="15">
        <f t="shared" ref="S10:S17" si="3">B10+J10</f>
        <v>0</v>
      </c>
      <c r="T10" s="15">
        <f t="shared" si="0"/>
        <v>2070</v>
      </c>
      <c r="U10" s="15">
        <f t="shared" si="0"/>
        <v>2476</v>
      </c>
      <c r="V10" s="15">
        <f t="shared" si="0"/>
        <v>51</v>
      </c>
      <c r="W10" s="15">
        <f t="shared" ref="W10:X17" si="4">N10</f>
        <v>0</v>
      </c>
      <c r="X10" s="15">
        <f t="shared" si="4"/>
        <v>19</v>
      </c>
      <c r="Y10" s="15">
        <f>SUM(S10:X10)</f>
        <v>4616</v>
      </c>
      <c r="Z10" s="27">
        <f>Y10/Y19</f>
        <v>0.22734436564223798</v>
      </c>
    </row>
    <row r="11" spans="1:26" ht="12" customHeight="1">
      <c r="A11" s="17" t="s">
        <v>13</v>
      </c>
      <c r="B11" s="15">
        <v>0</v>
      </c>
      <c r="C11" s="15">
        <v>1681</v>
      </c>
      <c r="D11" s="15">
        <v>0</v>
      </c>
      <c r="E11" s="15">
        <v>0</v>
      </c>
      <c r="F11" s="65" t="s">
        <v>47</v>
      </c>
      <c r="G11" s="157">
        <f t="shared" si="1"/>
        <v>1681</v>
      </c>
      <c r="H11" s="27">
        <f>G11/G19</f>
        <v>9.905132284485299E-2</v>
      </c>
      <c r="I11" s="15"/>
      <c r="J11" s="15">
        <v>0</v>
      </c>
      <c r="K11" s="15">
        <v>328</v>
      </c>
      <c r="L11" s="15">
        <v>0</v>
      </c>
      <c r="M11" s="15">
        <v>1</v>
      </c>
      <c r="N11" s="15">
        <v>0</v>
      </c>
      <c r="O11" s="15">
        <v>2</v>
      </c>
      <c r="P11" s="157">
        <f t="shared" si="2"/>
        <v>331</v>
      </c>
      <c r="Q11" s="27">
        <f>P11/P19</f>
        <v>9.9309930993099316E-2</v>
      </c>
      <c r="R11" s="15"/>
      <c r="S11" s="15">
        <f t="shared" si="3"/>
        <v>0</v>
      </c>
      <c r="T11" s="15">
        <f t="shared" si="0"/>
        <v>2009</v>
      </c>
      <c r="U11" s="15">
        <f t="shared" si="0"/>
        <v>0</v>
      </c>
      <c r="V11" s="15">
        <f t="shared" si="0"/>
        <v>1</v>
      </c>
      <c r="W11" s="15">
        <f t="shared" si="4"/>
        <v>0</v>
      </c>
      <c r="X11" s="15">
        <f t="shared" si="4"/>
        <v>2</v>
      </c>
      <c r="Y11" s="15">
        <f t="shared" ref="Y11:Y17" si="5">SUM(S11:X11)</f>
        <v>2012</v>
      </c>
      <c r="Z11" s="27">
        <f>Y11/Y19</f>
        <v>9.9093774625689524E-2</v>
      </c>
    </row>
    <row r="12" spans="1:26" ht="12" customHeight="1">
      <c r="A12" s="17" t="s">
        <v>14</v>
      </c>
      <c r="B12" s="15">
        <v>0</v>
      </c>
      <c r="C12" s="15">
        <v>2</v>
      </c>
      <c r="D12" s="15">
        <v>24</v>
      </c>
      <c r="E12" s="15">
        <v>0</v>
      </c>
      <c r="F12" s="65" t="s">
        <v>47</v>
      </c>
      <c r="G12" s="157">
        <f t="shared" si="1"/>
        <v>26</v>
      </c>
      <c r="H12" s="27">
        <f>G12/G19</f>
        <v>1.5320252194920747E-3</v>
      </c>
      <c r="I12" s="15"/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7">
        <f t="shared" si="2"/>
        <v>0</v>
      </c>
      <c r="Q12" s="27">
        <f>P12/P19</f>
        <v>0</v>
      </c>
      <c r="R12" s="15"/>
      <c r="S12" s="15">
        <f t="shared" si="3"/>
        <v>0</v>
      </c>
      <c r="T12" s="15">
        <f t="shared" si="0"/>
        <v>2</v>
      </c>
      <c r="U12" s="15">
        <f t="shared" si="0"/>
        <v>24</v>
      </c>
      <c r="V12" s="15">
        <f t="shared" si="0"/>
        <v>0</v>
      </c>
      <c r="W12" s="15">
        <f t="shared" si="4"/>
        <v>0</v>
      </c>
      <c r="X12" s="15">
        <f t="shared" si="4"/>
        <v>0</v>
      </c>
      <c r="Y12" s="15">
        <f t="shared" si="5"/>
        <v>26</v>
      </c>
      <c r="Z12" s="27">
        <f>Y12/Y19</f>
        <v>1.28053585500394E-3</v>
      </c>
    </row>
    <row r="13" spans="1:26" ht="12" customHeight="1">
      <c r="A13" s="17" t="s">
        <v>15</v>
      </c>
      <c r="B13" s="15">
        <v>0</v>
      </c>
      <c r="C13" s="15">
        <v>30</v>
      </c>
      <c r="D13" s="15">
        <v>29</v>
      </c>
      <c r="E13" s="15">
        <v>1</v>
      </c>
      <c r="F13" s="65" t="s">
        <v>47</v>
      </c>
      <c r="G13" s="157">
        <f t="shared" si="1"/>
        <v>60</v>
      </c>
      <c r="H13" s="27">
        <f>G13/G19</f>
        <v>3.5354428142124802E-3</v>
      </c>
      <c r="I13" s="15"/>
      <c r="J13" s="15">
        <v>0</v>
      </c>
      <c r="K13" s="15">
        <v>27</v>
      </c>
      <c r="L13" s="15">
        <v>6</v>
      </c>
      <c r="M13" s="15">
        <v>2</v>
      </c>
      <c r="N13" s="15">
        <v>0</v>
      </c>
      <c r="O13" s="15">
        <v>26</v>
      </c>
      <c r="P13" s="157">
        <f t="shared" si="2"/>
        <v>61</v>
      </c>
      <c r="Q13" s="27">
        <f>P13/P19</f>
        <v>1.8301830183018303E-2</v>
      </c>
      <c r="R13" s="15"/>
      <c r="S13" s="15">
        <f t="shared" si="3"/>
        <v>0</v>
      </c>
      <c r="T13" s="15">
        <f t="shared" si="0"/>
        <v>57</v>
      </c>
      <c r="U13" s="15">
        <f t="shared" si="0"/>
        <v>35</v>
      </c>
      <c r="V13" s="15">
        <f t="shared" si="0"/>
        <v>3</v>
      </c>
      <c r="W13" s="15">
        <f t="shared" si="4"/>
        <v>0</v>
      </c>
      <c r="X13" s="15">
        <f t="shared" si="4"/>
        <v>26</v>
      </c>
      <c r="Y13" s="15">
        <f t="shared" si="5"/>
        <v>121</v>
      </c>
      <c r="Z13" s="27">
        <f>Y13/Y19</f>
        <v>5.9594168636721827E-3</v>
      </c>
    </row>
    <row r="14" spans="1:26" ht="12" customHeight="1">
      <c r="A14" s="17" t="s">
        <v>16</v>
      </c>
      <c r="B14" s="15">
        <v>0</v>
      </c>
      <c r="C14" s="15">
        <v>29</v>
      </c>
      <c r="D14" s="15">
        <v>0</v>
      </c>
      <c r="E14" s="15">
        <v>0</v>
      </c>
      <c r="F14" s="65" t="s">
        <v>47</v>
      </c>
      <c r="G14" s="157">
        <f t="shared" si="1"/>
        <v>29</v>
      </c>
      <c r="H14" s="27">
        <f>G14/G19</f>
        <v>1.7087973602026988E-3</v>
      </c>
      <c r="I14" s="15"/>
      <c r="J14" s="15">
        <v>0</v>
      </c>
      <c r="K14" s="15">
        <v>9</v>
      </c>
      <c r="L14" s="15">
        <v>0</v>
      </c>
      <c r="M14" s="15">
        <v>0</v>
      </c>
      <c r="N14" s="15">
        <v>0</v>
      </c>
      <c r="O14" s="15">
        <v>0</v>
      </c>
      <c r="P14" s="157">
        <f t="shared" si="2"/>
        <v>9</v>
      </c>
      <c r="Q14" s="27">
        <f>P14/P19</f>
        <v>2.7002700270027003E-3</v>
      </c>
      <c r="R14" s="15"/>
      <c r="S14" s="15">
        <f t="shared" si="3"/>
        <v>0</v>
      </c>
      <c r="T14" s="15">
        <f t="shared" si="0"/>
        <v>38</v>
      </c>
      <c r="U14" s="15">
        <f t="shared" si="0"/>
        <v>0</v>
      </c>
      <c r="V14" s="15">
        <f t="shared" si="0"/>
        <v>0</v>
      </c>
      <c r="W14" s="15">
        <f t="shared" si="4"/>
        <v>0</v>
      </c>
      <c r="X14" s="15">
        <f t="shared" si="4"/>
        <v>0</v>
      </c>
      <c r="Y14" s="15">
        <f t="shared" si="5"/>
        <v>38</v>
      </c>
      <c r="Z14" s="27">
        <f>Y14/Y19</f>
        <v>1.8715524034672972E-3</v>
      </c>
    </row>
    <row r="15" spans="1:26" ht="12" customHeight="1">
      <c r="A15" s="17" t="s">
        <v>17</v>
      </c>
      <c r="B15" s="15">
        <v>0</v>
      </c>
      <c r="C15" s="15">
        <v>6</v>
      </c>
      <c r="D15" s="15">
        <v>0</v>
      </c>
      <c r="E15" s="15">
        <v>0</v>
      </c>
      <c r="F15" s="65" t="s">
        <v>47</v>
      </c>
      <c r="G15" s="157">
        <f t="shared" si="1"/>
        <v>6</v>
      </c>
      <c r="H15" s="27">
        <f>G15/G19</f>
        <v>3.5354428142124803E-4</v>
      </c>
      <c r="I15" s="15"/>
      <c r="J15" s="15">
        <v>0</v>
      </c>
      <c r="K15" s="15">
        <v>5</v>
      </c>
      <c r="L15" s="15">
        <v>0</v>
      </c>
      <c r="M15" s="15">
        <v>0</v>
      </c>
      <c r="N15" s="15">
        <v>0</v>
      </c>
      <c r="O15" s="15">
        <v>0</v>
      </c>
      <c r="P15" s="157">
        <f t="shared" si="2"/>
        <v>5</v>
      </c>
      <c r="Q15" s="27">
        <f>P15/P19</f>
        <v>1.5001500150015E-3</v>
      </c>
      <c r="R15" s="15"/>
      <c r="S15" s="15">
        <f t="shared" si="3"/>
        <v>0</v>
      </c>
      <c r="T15" s="15">
        <f t="shared" si="0"/>
        <v>11</v>
      </c>
      <c r="U15" s="15">
        <f t="shared" si="0"/>
        <v>0</v>
      </c>
      <c r="V15" s="15">
        <f t="shared" si="0"/>
        <v>0</v>
      </c>
      <c r="W15" s="15">
        <f t="shared" si="4"/>
        <v>0</v>
      </c>
      <c r="X15" s="15">
        <f t="shared" si="4"/>
        <v>0</v>
      </c>
      <c r="Y15" s="15">
        <f t="shared" si="5"/>
        <v>11</v>
      </c>
      <c r="Z15" s="27">
        <f>Y15/Y19</f>
        <v>5.4176516942474392E-4</v>
      </c>
    </row>
    <row r="16" spans="1:26" ht="12" customHeight="1">
      <c r="A16" s="17" t="s">
        <v>18</v>
      </c>
      <c r="B16" s="15">
        <v>0</v>
      </c>
      <c r="C16" s="15">
        <v>3</v>
      </c>
      <c r="D16" s="15">
        <v>0</v>
      </c>
      <c r="E16" s="15">
        <v>0</v>
      </c>
      <c r="F16" s="65" t="s">
        <v>47</v>
      </c>
      <c r="G16" s="157">
        <f t="shared" si="1"/>
        <v>3</v>
      </c>
      <c r="H16" s="27">
        <f>G16/G19</f>
        <v>1.7677214071062401E-4</v>
      </c>
      <c r="I16" s="15"/>
      <c r="J16" s="15">
        <v>0</v>
      </c>
      <c r="K16" s="15">
        <v>1</v>
      </c>
      <c r="L16" s="15">
        <v>0</v>
      </c>
      <c r="M16" s="15">
        <v>0</v>
      </c>
      <c r="N16" s="15">
        <v>0</v>
      </c>
      <c r="O16" s="15">
        <v>0</v>
      </c>
      <c r="P16" s="157">
        <f t="shared" si="2"/>
        <v>1</v>
      </c>
      <c r="Q16" s="27">
        <f>P16/P19</f>
        <v>3.0003000300030005E-4</v>
      </c>
      <c r="R16" s="15"/>
      <c r="S16" s="15">
        <f t="shared" si="3"/>
        <v>0</v>
      </c>
      <c r="T16" s="15">
        <f t="shared" si="0"/>
        <v>4</v>
      </c>
      <c r="U16" s="15">
        <f t="shared" si="0"/>
        <v>0</v>
      </c>
      <c r="V16" s="15">
        <f t="shared" si="0"/>
        <v>0</v>
      </c>
      <c r="W16" s="15">
        <f t="shared" si="4"/>
        <v>0</v>
      </c>
      <c r="X16" s="15">
        <f t="shared" si="4"/>
        <v>0</v>
      </c>
      <c r="Y16" s="15">
        <f t="shared" si="5"/>
        <v>4</v>
      </c>
      <c r="Z16" s="27">
        <f>Y16/Y19</f>
        <v>1.9700551615445234E-4</v>
      </c>
    </row>
    <row r="17" spans="1:26" ht="12" customHeight="1">
      <c r="A17" s="17" t="s">
        <v>19</v>
      </c>
      <c r="B17" s="15">
        <v>0</v>
      </c>
      <c r="C17" s="15">
        <v>2</v>
      </c>
      <c r="D17" s="15">
        <v>0</v>
      </c>
      <c r="E17" s="15">
        <v>0</v>
      </c>
      <c r="F17" s="65" t="s">
        <v>47</v>
      </c>
      <c r="G17" s="157">
        <f t="shared" si="1"/>
        <v>2</v>
      </c>
      <c r="H17" s="27">
        <f>G17/G19</f>
        <v>1.1784809380708267E-4</v>
      </c>
      <c r="I17" s="15"/>
      <c r="J17" s="15">
        <v>0</v>
      </c>
      <c r="K17" s="15">
        <v>1</v>
      </c>
      <c r="L17" s="15">
        <v>0</v>
      </c>
      <c r="M17" s="15">
        <v>0</v>
      </c>
      <c r="N17" s="15">
        <v>0</v>
      </c>
      <c r="O17" s="15">
        <v>1</v>
      </c>
      <c r="P17" s="157">
        <f t="shared" si="2"/>
        <v>2</v>
      </c>
      <c r="Q17" s="27">
        <f>P17/P19</f>
        <v>6.0006000600060011E-4</v>
      </c>
      <c r="R17" s="15"/>
      <c r="S17" s="15">
        <f t="shared" si="3"/>
        <v>0</v>
      </c>
      <c r="T17" s="15">
        <f t="shared" si="0"/>
        <v>3</v>
      </c>
      <c r="U17" s="15">
        <f t="shared" si="0"/>
        <v>0</v>
      </c>
      <c r="V17" s="15">
        <f t="shared" si="0"/>
        <v>0</v>
      </c>
      <c r="W17" s="15">
        <f t="shared" si="4"/>
        <v>0</v>
      </c>
      <c r="X17" s="15">
        <f t="shared" si="4"/>
        <v>1</v>
      </c>
      <c r="Y17" s="15">
        <f t="shared" si="5"/>
        <v>4</v>
      </c>
      <c r="Z17" s="27">
        <f>Y17/Y19</f>
        <v>1.9700551615445234E-4</v>
      </c>
    </row>
    <row r="18" spans="1:26" ht="12" customHeight="1">
      <c r="A18" s="17"/>
      <c r="B18" s="15"/>
      <c r="C18" s="15"/>
      <c r="D18" s="15"/>
      <c r="E18" s="15"/>
      <c r="F18" s="6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s="140" customFormat="1" ht="12" customHeight="1">
      <c r="A19" s="160" t="s">
        <v>8</v>
      </c>
      <c r="B19" s="161">
        <f>SUM(B9:B17)</f>
        <v>10318</v>
      </c>
      <c r="C19" s="161">
        <f t="shared" ref="C19:E19" si="6">SUM(C9:C17)</f>
        <v>3706</v>
      </c>
      <c r="D19" s="161">
        <f t="shared" si="6"/>
        <v>2516</v>
      </c>
      <c r="E19" s="161">
        <f t="shared" si="6"/>
        <v>431</v>
      </c>
      <c r="F19" s="205" t="s">
        <v>47</v>
      </c>
      <c r="G19" s="161">
        <f t="shared" ref="G19" si="7">SUM(B19:F19)</f>
        <v>16971</v>
      </c>
      <c r="H19" s="162">
        <f>G19/G19</f>
        <v>1</v>
      </c>
      <c r="I19" s="163"/>
      <c r="J19" s="161">
        <f>SUM(J9:J17)</f>
        <v>1706</v>
      </c>
      <c r="K19" s="161">
        <f t="shared" ref="K19:O19" si="8">SUM(K9:K17)</f>
        <v>540</v>
      </c>
      <c r="L19" s="161">
        <f t="shared" si="8"/>
        <v>102</v>
      </c>
      <c r="M19" s="161">
        <f t="shared" si="8"/>
        <v>779</v>
      </c>
      <c r="N19" s="161">
        <f t="shared" si="8"/>
        <v>3</v>
      </c>
      <c r="O19" s="161">
        <f t="shared" si="8"/>
        <v>203</v>
      </c>
      <c r="P19" s="161">
        <f t="shared" ref="P19" si="9">SUM(J19:O19)</f>
        <v>3333</v>
      </c>
      <c r="Q19" s="162">
        <f>P19/P19</f>
        <v>1</v>
      </c>
      <c r="R19" s="163"/>
      <c r="S19" s="163">
        <f t="shared" ref="S19:V19" si="10">B19+J19</f>
        <v>12024</v>
      </c>
      <c r="T19" s="163">
        <f t="shared" si="10"/>
        <v>4246</v>
      </c>
      <c r="U19" s="163">
        <f t="shared" si="10"/>
        <v>2618</v>
      </c>
      <c r="V19" s="163">
        <f t="shared" si="10"/>
        <v>1210</v>
      </c>
      <c r="W19" s="163">
        <f>N19</f>
        <v>3</v>
      </c>
      <c r="X19" s="163">
        <f>O19</f>
        <v>203</v>
      </c>
      <c r="Y19" s="163">
        <f t="shared" ref="Y19" si="11">SUM(S19:X19)</f>
        <v>20304</v>
      </c>
      <c r="Z19" s="162">
        <f>Y19/Y19</f>
        <v>1</v>
      </c>
    </row>
    <row r="20" spans="1:26" ht="12" customHeight="1">
      <c r="A20" s="13" t="s">
        <v>33</v>
      </c>
      <c r="B20" s="39">
        <f>B19/G19</f>
        <v>0.60797831595073948</v>
      </c>
      <c r="C20" s="39">
        <f>C19/G19</f>
        <v>0.21837251782452419</v>
      </c>
      <c r="D20" s="39">
        <f>D19/G19</f>
        <v>0.14825290200930999</v>
      </c>
      <c r="E20" s="39">
        <f>E19/G19</f>
        <v>2.5396264215426314E-2</v>
      </c>
      <c r="F20" s="66" t="s">
        <v>47</v>
      </c>
      <c r="G20" s="39">
        <f>G19/G19</f>
        <v>1</v>
      </c>
      <c r="H20" s="39"/>
      <c r="I20" s="39"/>
      <c r="J20" s="39">
        <f>J19/P19</f>
        <v>0.5118511851185118</v>
      </c>
      <c r="K20" s="39">
        <f>K19/P19</f>
        <v>0.162016201620162</v>
      </c>
      <c r="L20" s="39">
        <f>L19/P19</f>
        <v>3.0603060306030602E-2</v>
      </c>
      <c r="M20" s="39">
        <f>M19/P19</f>
        <v>0.23372337233723373</v>
      </c>
      <c r="N20" s="39">
        <f>N19/P19</f>
        <v>9.0009000900090005E-4</v>
      </c>
      <c r="O20" s="39">
        <f>O19/P19</f>
        <v>6.0906090609060909E-2</v>
      </c>
      <c r="P20" s="39">
        <f>P19/P19</f>
        <v>1</v>
      </c>
      <c r="Q20" s="39"/>
      <c r="R20" s="39"/>
      <c r="S20" s="39">
        <f>S19/Y19</f>
        <v>0.59219858156028371</v>
      </c>
      <c r="T20" s="39">
        <f>T19/Y19</f>
        <v>0.20912135539795115</v>
      </c>
      <c r="U20" s="39">
        <f>U19/Y19</f>
        <v>0.12894011032308905</v>
      </c>
      <c r="V20" s="39">
        <f>V19/Y19</f>
        <v>5.9594168636721831E-2</v>
      </c>
      <c r="W20" s="39">
        <f>W19/Y19</f>
        <v>1.4775413711583924E-4</v>
      </c>
      <c r="X20" s="39">
        <f>X19/Y19</f>
        <v>9.998029944838456E-3</v>
      </c>
      <c r="Y20" s="39">
        <f>Y19/Y19</f>
        <v>1</v>
      </c>
      <c r="Z20" s="39"/>
    </row>
    <row r="21" spans="1:26" ht="12" customHeight="1">
      <c r="A21" s="26" t="s">
        <v>89</v>
      </c>
      <c r="B21" s="15">
        <f>SUM(B10:B17)</f>
        <v>0</v>
      </c>
      <c r="C21" s="15">
        <f t="shared" ref="C21:P21" si="12">SUM(C10:C17)</f>
        <v>3693</v>
      </c>
      <c r="D21" s="15">
        <f t="shared" si="12"/>
        <v>2480</v>
      </c>
      <c r="E21" s="15">
        <f t="shared" si="12"/>
        <v>43</v>
      </c>
      <c r="F21" s="65" t="s">
        <v>47</v>
      </c>
      <c r="G21" s="15">
        <f t="shared" si="12"/>
        <v>6216</v>
      </c>
      <c r="H21" s="15"/>
      <c r="I21" s="15"/>
      <c r="J21" s="15">
        <f t="shared" si="12"/>
        <v>0</v>
      </c>
      <c r="K21" s="15">
        <f t="shared" si="12"/>
        <v>501</v>
      </c>
      <c r="L21" s="15">
        <f t="shared" si="12"/>
        <v>55</v>
      </c>
      <c r="M21" s="15">
        <f t="shared" si="12"/>
        <v>12</v>
      </c>
      <c r="N21" s="15">
        <f t="shared" si="12"/>
        <v>0</v>
      </c>
      <c r="O21" s="15">
        <f t="shared" si="12"/>
        <v>48</v>
      </c>
      <c r="P21" s="15">
        <f t="shared" si="12"/>
        <v>616</v>
      </c>
      <c r="Q21" s="15"/>
      <c r="R21" s="15"/>
      <c r="S21" s="15">
        <f t="shared" ref="S21:V21" si="13">SUM(S10:S17)</f>
        <v>0</v>
      </c>
      <c r="T21" s="15">
        <f t="shared" si="13"/>
        <v>4194</v>
      </c>
      <c r="U21" s="15">
        <f t="shared" si="13"/>
        <v>2535</v>
      </c>
      <c r="V21" s="15">
        <f t="shared" si="13"/>
        <v>55</v>
      </c>
      <c r="W21" s="15">
        <f>SUM(W10:W17)</f>
        <v>0</v>
      </c>
      <c r="X21" s="15">
        <f>SUM(X10:X17)</f>
        <v>48</v>
      </c>
      <c r="Y21" s="15">
        <f>SUM(Y10:Y17)</f>
        <v>6832</v>
      </c>
      <c r="Z21" s="15"/>
    </row>
    <row r="22" spans="1:26" ht="12" customHeight="1">
      <c r="A22" s="26" t="s">
        <v>34</v>
      </c>
      <c r="B22" s="27">
        <f>B21/B19</f>
        <v>0</v>
      </c>
      <c r="C22" s="27">
        <f>C21/C19</f>
        <v>0.99649217485159203</v>
      </c>
      <c r="D22" s="27">
        <f>D21/D19</f>
        <v>0.98569157392686801</v>
      </c>
      <c r="E22" s="27">
        <f>E21/E19</f>
        <v>9.9767981438515077E-2</v>
      </c>
      <c r="F22" s="65" t="s">
        <v>47</v>
      </c>
      <c r="G22" s="27">
        <f>G21/G19</f>
        <v>0.36627187555241292</v>
      </c>
      <c r="H22" s="27"/>
      <c r="I22" s="27"/>
      <c r="J22" s="27">
        <f t="shared" ref="J22:P22" si="14">J21/J19</f>
        <v>0</v>
      </c>
      <c r="K22" s="27">
        <f t="shared" si="14"/>
        <v>0.92777777777777781</v>
      </c>
      <c r="L22" s="27">
        <f t="shared" si="14"/>
        <v>0.53921568627450978</v>
      </c>
      <c r="M22" s="27">
        <f t="shared" si="14"/>
        <v>1.540436456996149E-2</v>
      </c>
      <c r="N22" s="27">
        <f t="shared" si="14"/>
        <v>0</v>
      </c>
      <c r="O22" s="27">
        <f t="shared" si="14"/>
        <v>0.23645320197044334</v>
      </c>
      <c r="P22" s="27">
        <f t="shared" si="14"/>
        <v>0.18481848184818481</v>
      </c>
      <c r="Q22" s="27"/>
      <c r="R22" s="27"/>
      <c r="S22" s="27">
        <f t="shared" ref="S22:Y22" si="15">S21/S19</f>
        <v>0</v>
      </c>
      <c r="T22" s="27">
        <f t="shared" si="15"/>
        <v>0.98775317946302399</v>
      </c>
      <c r="U22" s="27">
        <f t="shared" si="15"/>
        <v>0.96829640947288009</v>
      </c>
      <c r="V22" s="27">
        <f t="shared" si="15"/>
        <v>4.5454545454545456E-2</v>
      </c>
      <c r="W22" s="27">
        <f t="shared" si="15"/>
        <v>0</v>
      </c>
      <c r="X22" s="27">
        <f t="shared" si="15"/>
        <v>0.23645320197044334</v>
      </c>
      <c r="Y22" s="27">
        <f t="shared" si="15"/>
        <v>0.33648542159180456</v>
      </c>
      <c r="Z22" s="27"/>
    </row>
    <row r="23" spans="1:26" ht="12" customHeight="1">
      <c r="A23" s="42" t="s">
        <v>35</v>
      </c>
      <c r="B23" s="43">
        <f>B21/G21</f>
        <v>0</v>
      </c>
      <c r="C23" s="43">
        <f>C21/G21</f>
        <v>0.59411196911196906</v>
      </c>
      <c r="D23" s="43">
        <f>D21/G21</f>
        <v>0.39897039897039899</v>
      </c>
      <c r="E23" s="43">
        <f>E21/G21</f>
        <v>6.917631917631918E-3</v>
      </c>
      <c r="F23" s="18" t="s">
        <v>47</v>
      </c>
      <c r="G23" s="43">
        <f>G21/G21</f>
        <v>1</v>
      </c>
      <c r="H23" s="43"/>
      <c r="I23" s="43"/>
      <c r="J23" s="43">
        <f>J21/P21</f>
        <v>0</v>
      </c>
      <c r="K23" s="43">
        <f>K21/P21</f>
        <v>0.81331168831168832</v>
      </c>
      <c r="L23" s="43">
        <f>L21/P21</f>
        <v>8.9285714285714288E-2</v>
      </c>
      <c r="M23" s="43">
        <f>M21/P21</f>
        <v>1.948051948051948E-2</v>
      </c>
      <c r="N23" s="43">
        <f>N21/P21</f>
        <v>0</v>
      </c>
      <c r="O23" s="43">
        <f>O21/P21</f>
        <v>7.792207792207792E-2</v>
      </c>
      <c r="P23" s="43">
        <f>P21/P21</f>
        <v>1</v>
      </c>
      <c r="Q23" s="43"/>
      <c r="R23" s="43"/>
      <c r="S23" s="43">
        <f>S21/Y21</f>
        <v>0</v>
      </c>
      <c r="T23" s="43">
        <f>T21/Y21</f>
        <v>0.61387587822014056</v>
      </c>
      <c r="U23" s="43">
        <f>U21/Y21</f>
        <v>0.37104800936768151</v>
      </c>
      <c r="V23" s="43">
        <f>V21/Y21</f>
        <v>8.0503512880562064E-3</v>
      </c>
      <c r="W23" s="43">
        <f>W21/Y21</f>
        <v>0</v>
      </c>
      <c r="X23" s="43">
        <f>X21/Y21</f>
        <v>7.0257611241217799E-3</v>
      </c>
      <c r="Y23" s="43">
        <f>Y21/Y21</f>
        <v>1</v>
      </c>
      <c r="Z23" s="43"/>
    </row>
    <row r="24" spans="1:26" ht="12" customHeight="1">
      <c r="A24" s="19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9"/>
      <c r="M24" s="20"/>
      <c r="N24" s="295" t="s">
        <v>20</v>
      </c>
      <c r="O24" s="296"/>
      <c r="P24" s="296"/>
      <c r="Q24" s="61"/>
      <c r="R24" s="15"/>
      <c r="S24" s="40"/>
    </row>
    <row r="25" spans="1:26" ht="12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40"/>
    </row>
    <row r="26" spans="1:26" ht="12" customHeight="1">
      <c r="A26" s="302" t="s">
        <v>21</v>
      </c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62"/>
      <c r="R26" s="76"/>
      <c r="S26" s="40"/>
    </row>
    <row r="27" spans="1:26" ht="12" customHeight="1">
      <c r="A27" s="134" t="s">
        <v>163</v>
      </c>
      <c r="B27" s="21"/>
      <c r="C27" s="21"/>
      <c r="D27" s="21"/>
      <c r="E27" s="21"/>
      <c r="F27" s="62"/>
      <c r="G27" s="21"/>
      <c r="H27" s="62"/>
      <c r="I27" s="21"/>
      <c r="J27" s="21"/>
      <c r="K27" s="21"/>
      <c r="L27" s="21"/>
      <c r="M27" s="21"/>
      <c r="N27" s="21"/>
      <c r="O27" s="21"/>
      <c r="P27" s="21"/>
      <c r="Q27" s="62"/>
      <c r="R27" s="76"/>
      <c r="S27" s="40"/>
      <c r="T27" s="291"/>
      <c r="U27" s="292"/>
    </row>
    <row r="28" spans="1:26" ht="12" customHeight="1">
      <c r="A28" s="32" t="s">
        <v>32</v>
      </c>
      <c r="B28" s="3"/>
      <c r="C28" s="4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40"/>
      <c r="T28" s="291"/>
      <c r="U28" s="292"/>
    </row>
    <row r="29" spans="1:26" ht="12" customHeight="1">
      <c r="A29" s="5" t="s">
        <v>1</v>
      </c>
      <c r="B29" s="4"/>
      <c r="C29" s="4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40"/>
      <c r="T29" s="40"/>
    </row>
    <row r="30" spans="1:26" ht="12" customHeight="1">
      <c r="A30" s="6"/>
      <c r="B30" s="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40"/>
      <c r="T30" s="41"/>
      <c r="U30" s="27"/>
    </row>
    <row r="31" spans="1:26" ht="12" customHeight="1">
      <c r="A31" s="8"/>
      <c r="B31" s="293" t="s">
        <v>2</v>
      </c>
      <c r="C31" s="293"/>
      <c r="D31" s="293"/>
      <c r="E31" s="293"/>
      <c r="F31" s="293"/>
      <c r="G31" s="293"/>
      <c r="H31" s="52"/>
      <c r="I31" s="8"/>
      <c r="J31" s="293" t="s">
        <v>22</v>
      </c>
      <c r="K31" s="294"/>
      <c r="L31" s="294"/>
      <c r="M31" s="294"/>
      <c r="N31" s="294"/>
      <c r="O31" s="294"/>
      <c r="P31" s="294"/>
      <c r="Q31" s="63"/>
      <c r="R31" s="8"/>
      <c r="S31" s="293" t="s">
        <v>76</v>
      </c>
      <c r="T31" s="294"/>
      <c r="U31" s="294"/>
      <c r="V31" s="294"/>
      <c r="W31" s="294"/>
      <c r="X31" s="294"/>
      <c r="Y31" s="294"/>
      <c r="Z31" s="71"/>
    </row>
    <row r="32" spans="1:26" ht="22.5">
      <c r="A32" s="9"/>
      <c r="B32" s="10" t="s">
        <v>4</v>
      </c>
      <c r="C32" s="10" t="s">
        <v>5</v>
      </c>
      <c r="D32" s="10" t="s">
        <v>6</v>
      </c>
      <c r="E32" s="10" t="s">
        <v>7</v>
      </c>
      <c r="F32" s="10" t="s">
        <v>10</v>
      </c>
      <c r="G32" s="10" t="s">
        <v>8</v>
      </c>
      <c r="H32" s="53" t="s">
        <v>33</v>
      </c>
      <c r="I32" s="10"/>
      <c r="J32" s="10" t="s">
        <v>4</v>
      </c>
      <c r="K32" s="10" t="s">
        <v>5</v>
      </c>
      <c r="L32" s="10" t="s">
        <v>6</v>
      </c>
      <c r="M32" s="10" t="s">
        <v>7</v>
      </c>
      <c r="N32" s="10" t="s">
        <v>9</v>
      </c>
      <c r="O32" s="10" t="s">
        <v>10</v>
      </c>
      <c r="P32" s="11" t="s">
        <v>8</v>
      </c>
      <c r="Q32" s="53" t="s">
        <v>33</v>
      </c>
      <c r="R32" s="10"/>
      <c r="S32" s="10" t="s">
        <v>4</v>
      </c>
      <c r="T32" s="10" t="s">
        <v>5</v>
      </c>
      <c r="U32" s="10" t="s">
        <v>6</v>
      </c>
      <c r="V32" s="10" t="s">
        <v>7</v>
      </c>
      <c r="W32" s="10" t="s">
        <v>9</v>
      </c>
      <c r="X32" s="10" t="s">
        <v>10</v>
      </c>
      <c r="Y32" s="11" t="s">
        <v>8</v>
      </c>
      <c r="Z32" s="53" t="s">
        <v>33</v>
      </c>
    </row>
    <row r="33" spans="1:26" ht="12" customHeight="1">
      <c r="A33" s="8"/>
      <c r="B33" s="8"/>
      <c r="C33" s="8"/>
      <c r="D33" s="8"/>
      <c r="E33" s="8"/>
      <c r="F33" s="55"/>
      <c r="G33" s="8"/>
      <c r="H33" s="8"/>
      <c r="I33" s="8"/>
      <c r="J33" s="8"/>
      <c r="K33" s="8"/>
      <c r="L33" s="8"/>
      <c r="M33" s="8"/>
      <c r="N33" s="8"/>
      <c r="O33" s="8"/>
      <c r="P33" s="8"/>
      <c r="Q33" s="29"/>
      <c r="R33" s="8"/>
      <c r="S33" s="15"/>
      <c r="T33" s="15"/>
      <c r="U33" s="15"/>
      <c r="V33" s="15"/>
      <c r="W33" s="15"/>
      <c r="X33" s="15"/>
      <c r="Y33" s="15"/>
      <c r="Z33" s="15"/>
    </row>
    <row r="34" spans="1:26" ht="12" customHeight="1">
      <c r="A34" s="16" t="s">
        <v>11</v>
      </c>
      <c r="B34" s="15">
        <v>2763500</v>
      </c>
      <c r="C34" s="15">
        <v>1960</v>
      </c>
      <c r="D34" s="15">
        <v>6410</v>
      </c>
      <c r="E34" s="15">
        <v>115300</v>
      </c>
      <c r="F34" s="65" t="s">
        <v>47</v>
      </c>
      <c r="G34" s="15">
        <v>2887170</v>
      </c>
      <c r="H34" s="27">
        <f>G34/G44</f>
        <v>0.70526979194911221</v>
      </c>
      <c r="I34" s="12"/>
      <c r="J34" s="15">
        <v>1602600</v>
      </c>
      <c r="K34" s="15">
        <v>39910</v>
      </c>
      <c r="L34" s="15">
        <v>56760</v>
      </c>
      <c r="M34" s="15">
        <v>836360</v>
      </c>
      <c r="N34" s="15">
        <v>3440</v>
      </c>
      <c r="O34" s="15">
        <v>147950</v>
      </c>
      <c r="P34" s="15">
        <v>2687020</v>
      </c>
      <c r="Q34" s="27">
        <f>P34/P44</f>
        <v>0.82623134305411206</v>
      </c>
      <c r="R34" s="12"/>
      <c r="S34" s="15">
        <f>B34+J34</f>
        <v>4366100</v>
      </c>
      <c r="T34" s="15">
        <f t="shared" ref="T34:V42" si="16">C34+K34</f>
        <v>41870</v>
      </c>
      <c r="U34" s="15">
        <f t="shared" si="16"/>
        <v>63170</v>
      </c>
      <c r="V34" s="15">
        <f>E34+M34</f>
        <v>951660</v>
      </c>
      <c r="W34" s="15">
        <f>N34</f>
        <v>3440</v>
      </c>
      <c r="X34" s="15">
        <f>O34</f>
        <v>147950</v>
      </c>
      <c r="Y34" s="15">
        <f>SUM(S34:X34)</f>
        <v>5574190</v>
      </c>
      <c r="Z34" s="27">
        <f>Y34/Y44</f>
        <v>0.75882061460468886</v>
      </c>
    </row>
    <row r="35" spans="1:26" ht="12" customHeight="1">
      <c r="A35" s="17" t="s">
        <v>12</v>
      </c>
      <c r="B35" s="15">
        <v>0</v>
      </c>
      <c r="C35" s="15">
        <v>362870</v>
      </c>
      <c r="D35" s="15">
        <v>399140</v>
      </c>
      <c r="E35" s="15">
        <v>9660</v>
      </c>
      <c r="F35" s="65" t="s">
        <v>47</v>
      </c>
      <c r="G35" s="15">
        <v>771680</v>
      </c>
      <c r="H35" s="27">
        <f>G35/G44</f>
        <v>0.18850382660227519</v>
      </c>
      <c r="I35" s="12"/>
      <c r="J35" s="15">
        <v>0</v>
      </c>
      <c r="K35" s="15">
        <v>117160</v>
      </c>
      <c r="L35" s="15">
        <v>39250</v>
      </c>
      <c r="M35" s="15">
        <v>8850</v>
      </c>
      <c r="N35" s="15">
        <v>0</v>
      </c>
      <c r="O35" s="15">
        <v>15780</v>
      </c>
      <c r="P35" s="15">
        <v>181040</v>
      </c>
      <c r="Q35" s="27">
        <f>P35/P44</f>
        <v>5.5667960173916252E-2</v>
      </c>
      <c r="R35" s="12"/>
      <c r="S35" s="15">
        <f t="shared" ref="S35:S42" si="17">B35+J35</f>
        <v>0</v>
      </c>
      <c r="T35" s="15">
        <f t="shared" si="16"/>
        <v>480030</v>
      </c>
      <c r="U35" s="15">
        <f t="shared" si="16"/>
        <v>438390</v>
      </c>
      <c r="V35" s="15">
        <f t="shared" si="16"/>
        <v>18510</v>
      </c>
      <c r="W35" s="15">
        <f t="shared" ref="W35:W44" si="18">N35</f>
        <v>0</v>
      </c>
      <c r="X35" s="15">
        <f t="shared" ref="X35:X42" si="19">O35</f>
        <v>15780</v>
      </c>
      <c r="Y35" s="15">
        <f>SUM(S35:X35)</f>
        <v>952710</v>
      </c>
      <c r="Z35" s="27">
        <f>Y35/Y44</f>
        <v>0.12969345998970849</v>
      </c>
    </row>
    <row r="36" spans="1:26" ht="12" customHeight="1">
      <c r="A36" s="17" t="s">
        <v>13</v>
      </c>
      <c r="B36" s="15">
        <v>0</v>
      </c>
      <c r="C36" s="15">
        <v>406500</v>
      </c>
      <c r="D36" s="15">
        <v>0</v>
      </c>
      <c r="E36" s="15">
        <v>0</v>
      </c>
      <c r="F36" s="65" t="s">
        <v>47</v>
      </c>
      <c r="G36" s="15">
        <v>406500</v>
      </c>
      <c r="H36" s="27">
        <f>G36/G44</f>
        <v>9.9298680170310058E-2</v>
      </c>
      <c r="I36" s="12"/>
      <c r="J36" s="15">
        <v>0</v>
      </c>
      <c r="K36" s="15">
        <v>311180</v>
      </c>
      <c r="L36" s="15">
        <v>0</v>
      </c>
      <c r="M36" s="15">
        <v>1270</v>
      </c>
      <c r="N36" s="15">
        <v>0</v>
      </c>
      <c r="O36" s="15">
        <v>1730</v>
      </c>
      <c r="P36" s="15">
        <v>314180</v>
      </c>
      <c r="Q36" s="27">
        <f>P36/P44</f>
        <v>9.6607157133456745E-2</v>
      </c>
      <c r="R36" s="12"/>
      <c r="S36" s="15">
        <f t="shared" si="17"/>
        <v>0</v>
      </c>
      <c r="T36" s="15">
        <f t="shared" si="16"/>
        <v>717680</v>
      </c>
      <c r="U36" s="15">
        <f t="shared" si="16"/>
        <v>0</v>
      </c>
      <c r="V36" s="15">
        <f t="shared" si="16"/>
        <v>1270</v>
      </c>
      <c r="W36" s="15">
        <f t="shared" si="18"/>
        <v>0</v>
      </c>
      <c r="X36" s="15">
        <f t="shared" si="19"/>
        <v>1730</v>
      </c>
      <c r="Y36" s="15">
        <f t="shared" ref="Y36:Y42" si="20">SUM(S36:X36)</f>
        <v>720680</v>
      </c>
      <c r="Z36" s="27">
        <f>Y36/Y44</f>
        <v>9.8106960927651768E-2</v>
      </c>
    </row>
    <row r="37" spans="1:26" ht="12" customHeight="1">
      <c r="A37" s="17" t="s">
        <v>14</v>
      </c>
      <c r="B37" s="15">
        <v>0</v>
      </c>
      <c r="C37" s="15">
        <v>400</v>
      </c>
      <c r="D37" s="15">
        <v>4030</v>
      </c>
      <c r="E37" s="15">
        <v>0</v>
      </c>
      <c r="F37" s="65" t="s">
        <v>47</v>
      </c>
      <c r="G37" s="15">
        <v>4440</v>
      </c>
      <c r="H37" s="27">
        <f>G37/G44</f>
        <v>1.0845907501996967E-3</v>
      </c>
      <c r="I37" s="12"/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27">
        <f>P37/P44</f>
        <v>0</v>
      </c>
      <c r="R37" s="12"/>
      <c r="S37" s="15">
        <f t="shared" si="17"/>
        <v>0</v>
      </c>
      <c r="T37" s="15">
        <f t="shared" si="16"/>
        <v>400</v>
      </c>
      <c r="U37" s="15">
        <f t="shared" si="16"/>
        <v>4030</v>
      </c>
      <c r="V37" s="15">
        <f t="shared" si="16"/>
        <v>0</v>
      </c>
      <c r="W37" s="15">
        <f t="shared" si="18"/>
        <v>0</v>
      </c>
      <c r="X37" s="15">
        <f t="shared" si="19"/>
        <v>0</v>
      </c>
      <c r="Y37" s="15">
        <f t="shared" si="20"/>
        <v>4430</v>
      </c>
      <c r="Z37" s="27">
        <f>Y37/Y44</f>
        <v>6.0306077164552546E-4</v>
      </c>
    </row>
    <row r="38" spans="1:26" ht="12" customHeight="1">
      <c r="A38" s="17" t="s">
        <v>15</v>
      </c>
      <c r="B38" s="15">
        <v>0</v>
      </c>
      <c r="C38" s="15">
        <v>6400</v>
      </c>
      <c r="D38" s="15">
        <v>4900</v>
      </c>
      <c r="E38" s="15">
        <v>190</v>
      </c>
      <c r="F38" s="65" t="s">
        <v>47</v>
      </c>
      <c r="G38" s="15">
        <v>11490</v>
      </c>
      <c r="H38" s="27">
        <f>G38/G44</f>
        <v>2.8067449819357015E-3</v>
      </c>
      <c r="I38" s="12"/>
      <c r="J38" s="15">
        <v>0</v>
      </c>
      <c r="K38" s="15">
        <v>24040</v>
      </c>
      <c r="L38" s="15">
        <v>6300</v>
      </c>
      <c r="M38" s="15">
        <v>1860</v>
      </c>
      <c r="N38" s="15">
        <v>0</v>
      </c>
      <c r="O38" s="15">
        <v>26540</v>
      </c>
      <c r="P38" s="15">
        <v>58730</v>
      </c>
      <c r="Q38" s="27">
        <f>P38/P44</f>
        <v>1.8058878154077009E-2</v>
      </c>
      <c r="R38" s="12"/>
      <c r="S38" s="15">
        <f t="shared" si="17"/>
        <v>0</v>
      </c>
      <c r="T38" s="15">
        <f t="shared" si="16"/>
        <v>30440</v>
      </c>
      <c r="U38" s="15">
        <f t="shared" si="16"/>
        <v>11200</v>
      </c>
      <c r="V38" s="15">
        <f t="shared" si="16"/>
        <v>2050</v>
      </c>
      <c r="W38" s="15">
        <f t="shared" si="18"/>
        <v>0</v>
      </c>
      <c r="X38" s="15">
        <f t="shared" si="19"/>
        <v>26540</v>
      </c>
      <c r="Y38" s="15">
        <f t="shared" si="20"/>
        <v>70230</v>
      </c>
      <c r="Z38" s="27">
        <f>Y38/Y44</f>
        <v>9.5604871315271463E-3</v>
      </c>
    </row>
    <row r="39" spans="1:26" ht="12" customHeight="1">
      <c r="A39" s="17" t="s">
        <v>16</v>
      </c>
      <c r="B39" s="15">
        <v>0</v>
      </c>
      <c r="C39" s="15">
        <v>9100</v>
      </c>
      <c r="D39" s="15">
        <v>0</v>
      </c>
      <c r="E39" s="15">
        <v>0</v>
      </c>
      <c r="F39" s="65" t="s">
        <v>47</v>
      </c>
      <c r="G39" s="15">
        <v>9100</v>
      </c>
      <c r="H39" s="27">
        <f>G39/G44</f>
        <v>2.2229224835173963E-3</v>
      </c>
      <c r="I39" s="12"/>
      <c r="J39" s="15">
        <v>0</v>
      </c>
      <c r="K39" s="15">
        <v>6600</v>
      </c>
      <c r="L39" s="15">
        <v>0</v>
      </c>
      <c r="M39" s="15">
        <v>0</v>
      </c>
      <c r="N39" s="15">
        <v>0</v>
      </c>
      <c r="O39" s="15">
        <v>0</v>
      </c>
      <c r="P39" s="15">
        <v>6600</v>
      </c>
      <c r="Q39" s="27">
        <f>P39/P44</f>
        <v>2.0294329272417546E-3</v>
      </c>
      <c r="R39" s="12"/>
      <c r="S39" s="15">
        <f t="shared" si="17"/>
        <v>0</v>
      </c>
      <c r="T39" s="15">
        <f t="shared" si="16"/>
        <v>15700</v>
      </c>
      <c r="U39" s="15">
        <f t="shared" si="16"/>
        <v>0</v>
      </c>
      <c r="V39" s="15">
        <f t="shared" si="16"/>
        <v>0</v>
      </c>
      <c r="W39" s="15">
        <f t="shared" si="18"/>
        <v>0</v>
      </c>
      <c r="X39" s="15">
        <f t="shared" si="19"/>
        <v>0</v>
      </c>
      <c r="Y39" s="15">
        <f t="shared" si="20"/>
        <v>15700</v>
      </c>
      <c r="Z39" s="27">
        <f>Y39/Y44</f>
        <v>2.137258265199718E-3</v>
      </c>
    </row>
    <row r="40" spans="1:26" ht="12" customHeight="1">
      <c r="A40" s="17" t="s">
        <v>17</v>
      </c>
      <c r="B40" s="15">
        <v>0</v>
      </c>
      <c r="C40" s="15">
        <v>2000</v>
      </c>
      <c r="D40" s="15">
        <v>0</v>
      </c>
      <c r="E40" s="15">
        <v>0</v>
      </c>
      <c r="F40" s="65" t="s">
        <v>47</v>
      </c>
      <c r="G40" s="15">
        <v>2000</v>
      </c>
      <c r="H40" s="27">
        <f>G40/G44</f>
        <v>4.885543919818453E-4</v>
      </c>
      <c r="I40" s="12"/>
      <c r="J40" s="15">
        <v>0</v>
      </c>
      <c r="K40" s="15">
        <v>2390</v>
      </c>
      <c r="L40" s="15">
        <v>0</v>
      </c>
      <c r="M40" s="15">
        <v>0</v>
      </c>
      <c r="N40" s="15">
        <v>0</v>
      </c>
      <c r="O40" s="15">
        <v>0</v>
      </c>
      <c r="P40" s="15">
        <v>2390</v>
      </c>
      <c r="Q40" s="27">
        <f>P40/P44</f>
        <v>7.3490071153148393E-4</v>
      </c>
      <c r="R40" s="12"/>
      <c r="S40" s="15">
        <f t="shared" si="17"/>
        <v>0</v>
      </c>
      <c r="T40" s="15">
        <f t="shared" si="16"/>
        <v>4390</v>
      </c>
      <c r="U40" s="15">
        <f t="shared" si="16"/>
        <v>0</v>
      </c>
      <c r="V40" s="15">
        <f t="shared" si="16"/>
        <v>0</v>
      </c>
      <c r="W40" s="15">
        <f t="shared" si="18"/>
        <v>0</v>
      </c>
      <c r="X40" s="15">
        <f t="shared" si="19"/>
        <v>0</v>
      </c>
      <c r="Y40" s="15">
        <f t="shared" si="20"/>
        <v>4390</v>
      </c>
      <c r="Z40" s="27">
        <f>Y40/Y44</f>
        <v>5.9761552765775551E-4</v>
      </c>
    </row>
    <row r="41" spans="1:26" ht="12" customHeight="1">
      <c r="A41" s="17" t="s">
        <v>18</v>
      </c>
      <c r="B41" s="15">
        <v>0</v>
      </c>
      <c r="C41" s="15">
        <v>860</v>
      </c>
      <c r="D41" s="15">
        <v>0</v>
      </c>
      <c r="E41" s="15">
        <v>0</v>
      </c>
      <c r="F41" s="65" t="s">
        <v>47</v>
      </c>
      <c r="G41" s="15">
        <v>860</v>
      </c>
      <c r="H41" s="27">
        <f>G41/G44</f>
        <v>2.1007838855219348E-4</v>
      </c>
      <c r="I41" s="12"/>
      <c r="J41" s="15">
        <v>0</v>
      </c>
      <c r="K41" s="15">
        <v>660</v>
      </c>
      <c r="L41" s="15">
        <v>0</v>
      </c>
      <c r="M41" s="15">
        <v>0</v>
      </c>
      <c r="N41" s="15">
        <v>0</v>
      </c>
      <c r="O41" s="15">
        <v>0</v>
      </c>
      <c r="P41" s="15">
        <v>660</v>
      </c>
      <c r="Q41" s="27">
        <f>P41/P44</f>
        <v>2.0294329272417546E-4</v>
      </c>
      <c r="R41" s="12"/>
      <c r="S41" s="15">
        <f t="shared" si="17"/>
        <v>0</v>
      </c>
      <c r="T41" s="15">
        <f t="shared" si="16"/>
        <v>1520</v>
      </c>
      <c r="U41" s="15">
        <f t="shared" si="16"/>
        <v>0</v>
      </c>
      <c r="V41" s="15">
        <f t="shared" si="16"/>
        <v>0</v>
      </c>
      <c r="W41" s="15">
        <f t="shared" si="18"/>
        <v>0</v>
      </c>
      <c r="X41" s="15">
        <f t="shared" si="19"/>
        <v>0</v>
      </c>
      <c r="Y41" s="15">
        <f t="shared" si="20"/>
        <v>1520</v>
      </c>
      <c r="Z41" s="27">
        <f>Y41/Y44</f>
        <v>2.0691927153525933E-4</v>
      </c>
    </row>
    <row r="42" spans="1:26" ht="12" customHeight="1">
      <c r="A42" s="17" t="s">
        <v>19</v>
      </c>
      <c r="B42" s="15">
        <v>0</v>
      </c>
      <c r="C42" s="15">
        <v>480</v>
      </c>
      <c r="D42" s="15">
        <v>0</v>
      </c>
      <c r="E42" s="15">
        <v>0</v>
      </c>
      <c r="F42" s="65" t="s">
        <v>47</v>
      </c>
      <c r="G42" s="15">
        <v>480</v>
      </c>
      <c r="H42" s="27">
        <f>G42/G44</f>
        <v>1.1725305407564287E-4</v>
      </c>
      <c r="I42" s="12"/>
      <c r="J42" s="15">
        <v>0</v>
      </c>
      <c r="K42" s="15">
        <v>250</v>
      </c>
      <c r="L42" s="15">
        <v>0</v>
      </c>
      <c r="M42" s="15">
        <v>0</v>
      </c>
      <c r="N42" s="15">
        <v>0</v>
      </c>
      <c r="O42" s="15">
        <v>1270</v>
      </c>
      <c r="P42" s="15">
        <v>1520</v>
      </c>
      <c r="Q42" s="27">
        <f>P42/P44</f>
        <v>4.6738455294052534E-4</v>
      </c>
      <c r="R42" s="12"/>
      <c r="S42" s="15">
        <f t="shared" si="17"/>
        <v>0</v>
      </c>
      <c r="T42" s="15">
        <f t="shared" si="16"/>
        <v>730</v>
      </c>
      <c r="U42" s="15">
        <f t="shared" si="16"/>
        <v>0</v>
      </c>
      <c r="V42" s="15">
        <f t="shared" si="16"/>
        <v>0</v>
      </c>
      <c r="W42" s="15">
        <f t="shared" si="18"/>
        <v>0</v>
      </c>
      <c r="X42" s="15">
        <f t="shared" si="19"/>
        <v>1270</v>
      </c>
      <c r="Y42" s="15">
        <f t="shared" si="20"/>
        <v>2000</v>
      </c>
      <c r="Z42" s="27">
        <f>Y42/Y44</f>
        <v>2.722621993884991E-4</v>
      </c>
    </row>
    <row r="43" spans="1:26" ht="12" customHeight="1">
      <c r="A43" s="17"/>
      <c r="B43" s="15"/>
      <c r="C43" s="15"/>
      <c r="D43" s="15"/>
      <c r="E43" s="15"/>
      <c r="F43" s="65"/>
      <c r="G43" s="15"/>
      <c r="H43" s="15"/>
      <c r="I43" s="12"/>
      <c r="J43" s="15"/>
      <c r="K43" s="15"/>
      <c r="L43" s="15"/>
      <c r="M43" s="15"/>
      <c r="N43" s="15"/>
      <c r="O43" s="15"/>
      <c r="P43" s="15"/>
      <c r="Q43" s="15"/>
      <c r="R43" s="12"/>
      <c r="S43" s="15"/>
      <c r="T43" s="15"/>
      <c r="U43" s="15"/>
      <c r="V43" s="15"/>
      <c r="W43" s="15"/>
      <c r="X43" s="15"/>
      <c r="Y43" s="15"/>
      <c r="Z43" s="15"/>
    </row>
    <row r="44" spans="1:26" ht="12" customHeight="1">
      <c r="A44" s="13" t="s">
        <v>8</v>
      </c>
      <c r="B44" s="14">
        <v>2763500</v>
      </c>
      <c r="C44" s="14">
        <v>790570</v>
      </c>
      <c r="D44" s="14">
        <v>414490</v>
      </c>
      <c r="E44" s="14">
        <v>125150</v>
      </c>
      <c r="F44" s="66" t="s">
        <v>47</v>
      </c>
      <c r="G44" s="14">
        <v>4093710</v>
      </c>
      <c r="H44" s="39">
        <f>G44/G44</f>
        <v>1</v>
      </c>
      <c r="I44" s="14"/>
      <c r="J44" s="14">
        <v>1602600</v>
      </c>
      <c r="K44" s="14">
        <v>502180</v>
      </c>
      <c r="L44" s="14">
        <v>102310</v>
      </c>
      <c r="M44" s="14">
        <v>848340</v>
      </c>
      <c r="N44" s="14">
        <v>3440</v>
      </c>
      <c r="O44" s="14">
        <v>193280</v>
      </c>
      <c r="P44" s="14">
        <v>3252140</v>
      </c>
      <c r="Q44" s="39">
        <f>P44/P44</f>
        <v>1</v>
      </c>
      <c r="R44" s="14"/>
      <c r="S44" s="14">
        <f t="shared" ref="S44:V44" si="21">B44+J44</f>
        <v>4366100</v>
      </c>
      <c r="T44" s="14">
        <f t="shared" si="21"/>
        <v>1292750</v>
      </c>
      <c r="U44" s="14">
        <f t="shared" si="21"/>
        <v>516800</v>
      </c>
      <c r="V44" s="14">
        <f t="shared" si="21"/>
        <v>973490</v>
      </c>
      <c r="W44" s="14">
        <f t="shared" si="18"/>
        <v>3440</v>
      </c>
      <c r="X44" s="14">
        <f>O44</f>
        <v>193280</v>
      </c>
      <c r="Y44" s="14">
        <f t="shared" ref="Y44" si="22">SUM(S44:X44)</f>
        <v>7345860</v>
      </c>
      <c r="Z44" s="39">
        <f>Y44/Y44</f>
        <v>1</v>
      </c>
    </row>
    <row r="45" spans="1:26" ht="12" customHeight="1">
      <c r="A45" s="13" t="s">
        <v>33</v>
      </c>
      <c r="B45" s="39">
        <f>B44/G44</f>
        <v>0.67506003112091473</v>
      </c>
      <c r="C45" s="39">
        <f>C44/G44</f>
        <v>0.19311822283454372</v>
      </c>
      <c r="D45" s="39">
        <f>D44/G44</f>
        <v>0.10125045496627753</v>
      </c>
      <c r="E45" s="39">
        <f>E44/G44</f>
        <v>3.0571291078263972E-2</v>
      </c>
      <c r="F45" s="66" t="s">
        <v>47</v>
      </c>
      <c r="G45" s="39">
        <f>G44/G44</f>
        <v>1</v>
      </c>
      <c r="H45" s="39"/>
      <c r="I45" s="39"/>
      <c r="J45" s="39">
        <f>J44/P44</f>
        <v>0.49278321351479332</v>
      </c>
      <c r="K45" s="39">
        <f>K44/P44</f>
        <v>0.15441524657610067</v>
      </c>
      <c r="L45" s="39">
        <f>L44/P44</f>
        <v>3.1459285270621806E-2</v>
      </c>
      <c r="M45" s="39">
        <f>M44/P44</f>
        <v>0.26085592871155611</v>
      </c>
      <c r="N45" s="39">
        <f>N44/P44</f>
        <v>1.0577650408653994E-3</v>
      </c>
      <c r="O45" s="39">
        <f>O44/P44</f>
        <v>5.9431635784437324E-2</v>
      </c>
      <c r="P45" s="39">
        <f>P44/P44</f>
        <v>1</v>
      </c>
      <c r="Q45" s="39"/>
      <c r="R45" s="39"/>
      <c r="S45" s="39">
        <f>S44/Y44</f>
        <v>0.59436199437506299</v>
      </c>
      <c r="T45" s="39">
        <f>T44/Y44</f>
        <v>0.1759834791297411</v>
      </c>
      <c r="U45" s="39">
        <f>U44/Y44</f>
        <v>7.0352552321988171E-2</v>
      </c>
      <c r="V45" s="39">
        <f>V44/Y44</f>
        <v>0.13252226424135499</v>
      </c>
      <c r="W45" s="39">
        <f>W44/Y44</f>
        <v>4.6829098294821843E-4</v>
      </c>
      <c r="X45" s="39">
        <f>X44/Y44</f>
        <v>2.6311418948904552E-2</v>
      </c>
      <c r="Y45" s="39">
        <f>Y44/Y44</f>
        <v>1</v>
      </c>
      <c r="Z45" s="39"/>
    </row>
    <row r="46" spans="1:26" ht="12" customHeight="1">
      <c r="A46" s="26" t="s">
        <v>89</v>
      </c>
      <c r="B46" s="15">
        <f>SUM(B35:B42)</f>
        <v>0</v>
      </c>
      <c r="C46" s="15">
        <f t="shared" ref="C46:P46" si="23">SUM(C35:C42)</f>
        <v>788610</v>
      </c>
      <c r="D46" s="15">
        <f t="shared" si="23"/>
        <v>408070</v>
      </c>
      <c r="E46" s="15">
        <f t="shared" si="23"/>
        <v>9850</v>
      </c>
      <c r="F46" s="65" t="s">
        <v>47</v>
      </c>
      <c r="G46" s="15">
        <f t="shared" si="23"/>
        <v>1206550</v>
      </c>
      <c r="H46" s="15"/>
      <c r="I46" s="15"/>
      <c r="J46" s="15">
        <f t="shared" si="23"/>
        <v>0</v>
      </c>
      <c r="K46" s="15">
        <f t="shared" si="23"/>
        <v>462280</v>
      </c>
      <c r="L46" s="15">
        <f t="shared" si="23"/>
        <v>45550</v>
      </c>
      <c r="M46" s="15">
        <f t="shared" si="23"/>
        <v>11980</v>
      </c>
      <c r="N46" s="15">
        <f t="shared" si="23"/>
        <v>0</v>
      </c>
      <c r="O46" s="15">
        <f t="shared" si="23"/>
        <v>45320</v>
      </c>
      <c r="P46" s="15">
        <f t="shared" si="23"/>
        <v>565120</v>
      </c>
      <c r="Q46" s="15"/>
      <c r="R46" s="15"/>
      <c r="S46" s="15">
        <f t="shared" ref="S46:W46" si="24">SUM(S35:S42)</f>
        <v>0</v>
      </c>
      <c r="T46" s="15">
        <f t="shared" si="24"/>
        <v>1250890</v>
      </c>
      <c r="U46" s="15">
        <f t="shared" si="24"/>
        <v>453620</v>
      </c>
      <c r="V46" s="15">
        <f t="shared" si="24"/>
        <v>21830</v>
      </c>
      <c r="W46" s="15">
        <f t="shared" si="24"/>
        <v>0</v>
      </c>
      <c r="X46" s="15">
        <f>SUM(X35:X42)</f>
        <v>45320</v>
      </c>
      <c r="Y46" s="15">
        <f>SUM(Y35:Y42)</f>
        <v>1771660</v>
      </c>
      <c r="Z46" s="15"/>
    </row>
    <row r="47" spans="1:26" ht="12" customHeight="1">
      <c r="A47" s="26" t="s">
        <v>34</v>
      </c>
      <c r="B47" s="27">
        <f>B46/B44</f>
        <v>0</v>
      </c>
      <c r="C47" s="27">
        <f>C46/C44</f>
        <v>0.99752077614885459</v>
      </c>
      <c r="D47" s="27">
        <f>D46/D44</f>
        <v>0.98451108591280856</v>
      </c>
      <c r="E47" s="27">
        <f>E46/E44</f>
        <v>7.8705553335996797E-2</v>
      </c>
      <c r="F47" s="65" t="s">
        <v>47</v>
      </c>
      <c r="G47" s="27">
        <f>G46/G44</f>
        <v>0.29473265082284772</v>
      </c>
      <c r="H47" s="27"/>
      <c r="I47" s="27"/>
      <c r="J47" s="27">
        <f t="shared" ref="J47:P47" si="25">J46/J44</f>
        <v>0</v>
      </c>
      <c r="K47" s="27">
        <f t="shared" si="25"/>
        <v>0.92054641761918032</v>
      </c>
      <c r="L47" s="27">
        <f t="shared" si="25"/>
        <v>0.4452155214544033</v>
      </c>
      <c r="M47" s="27">
        <f t="shared" si="25"/>
        <v>1.4121696489615013E-2</v>
      </c>
      <c r="N47" s="27">
        <f t="shared" si="25"/>
        <v>0</v>
      </c>
      <c r="O47" s="27">
        <f t="shared" si="25"/>
        <v>0.23447847682119205</v>
      </c>
      <c r="P47" s="27">
        <f t="shared" si="25"/>
        <v>0.17376865694588794</v>
      </c>
      <c r="Q47" s="27"/>
      <c r="R47" s="27"/>
      <c r="S47" s="27">
        <f t="shared" ref="S47:Y47" si="26">S46/S44</f>
        <v>0</v>
      </c>
      <c r="T47" s="27">
        <f t="shared" si="26"/>
        <v>0.96761941597369949</v>
      </c>
      <c r="U47" s="27">
        <f t="shared" si="26"/>
        <v>0.87774767801857589</v>
      </c>
      <c r="V47" s="27">
        <f t="shared" si="26"/>
        <v>2.2424472773218008E-2</v>
      </c>
      <c r="W47" s="27">
        <f t="shared" si="26"/>
        <v>0</v>
      </c>
      <c r="X47" s="27">
        <f t="shared" si="26"/>
        <v>0.23447847682119205</v>
      </c>
      <c r="Y47" s="27">
        <f t="shared" si="26"/>
        <v>0.24117802408431416</v>
      </c>
      <c r="Z47" s="27"/>
    </row>
    <row r="48" spans="1:26" ht="12" customHeight="1">
      <c r="A48" s="42" t="s">
        <v>35</v>
      </c>
      <c r="B48" s="43">
        <f>B46/G46</f>
        <v>0</v>
      </c>
      <c r="C48" s="43">
        <f>C46/G46</f>
        <v>0.65360739297998427</v>
      </c>
      <c r="D48" s="43">
        <f>D46/G46</f>
        <v>0.33821225809125194</v>
      </c>
      <c r="E48" s="43">
        <f>E46/G46</f>
        <v>8.1637727404583315E-3</v>
      </c>
      <c r="F48" s="18" t="s">
        <v>47</v>
      </c>
      <c r="G48" s="43">
        <f>G46/G46</f>
        <v>1</v>
      </c>
      <c r="H48" s="43"/>
      <c r="I48" s="43"/>
      <c r="J48" s="43">
        <f>J46/P46</f>
        <v>0</v>
      </c>
      <c r="K48" s="43">
        <f>K46/P46</f>
        <v>0.81802095130237829</v>
      </c>
      <c r="L48" s="43">
        <f>L46/P46</f>
        <v>8.0602349943374854E-2</v>
      </c>
      <c r="M48" s="43">
        <f>M46/P46</f>
        <v>2.1199037372593432E-2</v>
      </c>
      <c r="N48" s="43">
        <f>N46/P46</f>
        <v>0</v>
      </c>
      <c r="O48" s="43">
        <f>O46/P46</f>
        <v>8.0195356738391843E-2</v>
      </c>
      <c r="P48" s="43">
        <f>P46/P46</f>
        <v>1</v>
      </c>
      <c r="Q48" s="43"/>
      <c r="R48" s="43"/>
      <c r="S48" s="43">
        <f>S46/Y46</f>
        <v>0</v>
      </c>
      <c r="T48" s="43">
        <f>T46/Y46</f>
        <v>0.70605533793165731</v>
      </c>
      <c r="U48" s="43">
        <f>U46/Y46</f>
        <v>0.25604235575674789</v>
      </c>
      <c r="V48" s="43">
        <f>V46/Y46</f>
        <v>1.2321777316189336E-2</v>
      </c>
      <c r="W48" s="43">
        <f>W46/Y46</f>
        <v>0</v>
      </c>
      <c r="X48" s="43">
        <f>X46/Y46</f>
        <v>2.558052899540544E-2</v>
      </c>
      <c r="Y48" s="43">
        <f>Y46/Y46</f>
        <v>1</v>
      </c>
      <c r="Z48" s="43"/>
    </row>
    <row r="49" spans="1:25" ht="12" customHeight="1">
      <c r="A49" s="8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9"/>
      <c r="M49" s="20"/>
      <c r="N49" s="295" t="s">
        <v>20</v>
      </c>
      <c r="O49" s="296"/>
      <c r="P49" s="296"/>
      <c r="Q49" s="61"/>
      <c r="R49" s="15"/>
      <c r="S49" s="40"/>
    </row>
    <row r="50" spans="1:25" ht="12" customHeight="1">
      <c r="A50" s="225" t="s">
        <v>29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9"/>
      <c r="M50" s="23"/>
      <c r="N50" s="24"/>
      <c r="O50" s="23"/>
      <c r="P50" s="23"/>
      <c r="Q50" s="61"/>
      <c r="R50" s="15"/>
      <c r="S50" s="40"/>
    </row>
    <row r="51" spans="1:25" ht="12" customHeight="1">
      <c r="A51" s="8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9"/>
      <c r="M51" s="23"/>
      <c r="N51" s="24"/>
      <c r="O51" s="23"/>
      <c r="P51" s="23"/>
      <c r="Q51" s="61"/>
      <c r="R51" s="6"/>
      <c r="S51" s="40"/>
    </row>
    <row r="52" spans="1:25" ht="12" customHeight="1">
      <c r="A52" s="29"/>
      <c r="B52" s="293" t="s">
        <v>2</v>
      </c>
      <c r="C52" s="293"/>
      <c r="D52" s="293"/>
      <c r="E52" s="293"/>
      <c r="F52" s="293"/>
      <c r="G52" s="293"/>
      <c r="H52" s="56"/>
      <c r="I52" s="29"/>
      <c r="J52" s="293" t="s">
        <v>22</v>
      </c>
      <c r="K52" s="294"/>
      <c r="L52" s="294"/>
      <c r="M52" s="294"/>
      <c r="N52" s="294"/>
      <c r="O52" s="294"/>
      <c r="P52" s="294"/>
      <c r="Q52" s="63"/>
      <c r="R52" s="8"/>
      <c r="S52" s="293" t="s">
        <v>48</v>
      </c>
      <c r="T52" s="294"/>
      <c r="U52" s="294"/>
      <c r="V52" s="294"/>
      <c r="W52" s="294"/>
      <c r="X52" s="294"/>
      <c r="Y52" s="294"/>
    </row>
    <row r="53" spans="1:25" ht="21" customHeight="1">
      <c r="A53" s="9"/>
      <c r="B53" s="10" t="s">
        <v>4</v>
      </c>
      <c r="C53" s="10" t="s">
        <v>5</v>
      </c>
      <c r="D53" s="10" t="s">
        <v>6</v>
      </c>
      <c r="E53" s="10" t="s">
        <v>7</v>
      </c>
      <c r="F53" s="10" t="s">
        <v>10</v>
      </c>
      <c r="G53" s="10" t="s">
        <v>8</v>
      </c>
      <c r="H53" s="10"/>
      <c r="I53" s="10"/>
      <c r="J53" s="10" t="s">
        <v>4</v>
      </c>
      <c r="K53" s="10" t="s">
        <v>5</v>
      </c>
      <c r="L53" s="10" t="s">
        <v>6</v>
      </c>
      <c r="M53" s="10" t="s">
        <v>7</v>
      </c>
      <c r="N53" s="10" t="s">
        <v>9</v>
      </c>
      <c r="O53" s="10" t="s">
        <v>10</v>
      </c>
      <c r="P53" s="11" t="s">
        <v>8</v>
      </c>
      <c r="Q53" s="64"/>
      <c r="R53" s="10"/>
      <c r="S53" s="10" t="s">
        <v>4</v>
      </c>
      <c r="T53" s="10" t="s">
        <v>5</v>
      </c>
      <c r="U53" s="10" t="s">
        <v>6</v>
      </c>
      <c r="V53" s="10" t="s">
        <v>7</v>
      </c>
      <c r="W53" s="10" t="s">
        <v>9</v>
      </c>
      <c r="X53" s="10" t="s">
        <v>10</v>
      </c>
      <c r="Y53" s="11" t="s">
        <v>8</v>
      </c>
    </row>
    <row r="54" spans="1:25" ht="12" customHeight="1">
      <c r="A54" s="8"/>
      <c r="B54" s="14"/>
      <c r="C54" s="14"/>
      <c r="D54" s="14"/>
      <c r="E54" s="14"/>
      <c r="F54" s="66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5"/>
      <c r="T54" s="15"/>
      <c r="U54" s="15"/>
      <c r="V54" s="15"/>
      <c r="W54" s="15"/>
      <c r="X54" s="15"/>
      <c r="Y54" s="15"/>
    </row>
    <row r="55" spans="1:25" s="222" customFormat="1" ht="12" customHeight="1">
      <c r="A55" s="16" t="s">
        <v>11</v>
      </c>
      <c r="B55" s="15">
        <f>B34/B9</f>
        <v>267.8329133553014</v>
      </c>
      <c r="C55" s="15">
        <f>C34/C9</f>
        <v>150.76923076923077</v>
      </c>
      <c r="D55" s="15">
        <f>D34/D9</f>
        <v>178.05555555555554</v>
      </c>
      <c r="E55" s="15">
        <f>E34/E9</f>
        <v>297.16494845360825</v>
      </c>
      <c r="F55" s="65" t="s">
        <v>47</v>
      </c>
      <c r="G55" s="15">
        <f>G34/G9</f>
        <v>268.44909344490935</v>
      </c>
      <c r="H55" s="15"/>
      <c r="I55" s="15"/>
      <c r="J55" s="15">
        <f t="shared" ref="J55:P55" si="27">J34/J9</f>
        <v>939.39038686987101</v>
      </c>
      <c r="K55" s="15">
        <f t="shared" si="27"/>
        <v>1023.3333333333334</v>
      </c>
      <c r="L55" s="15">
        <f t="shared" si="27"/>
        <v>1207.6595744680851</v>
      </c>
      <c r="M55" s="15">
        <f t="shared" si="27"/>
        <v>1090.4302477183833</v>
      </c>
      <c r="N55" s="15">
        <f t="shared" si="27"/>
        <v>1146.6666666666667</v>
      </c>
      <c r="O55" s="15">
        <f t="shared" si="27"/>
        <v>954.51612903225805</v>
      </c>
      <c r="P55" s="15">
        <f t="shared" si="27"/>
        <v>988.96577107103428</v>
      </c>
      <c r="Q55" s="15"/>
      <c r="R55" s="15"/>
      <c r="S55" s="15">
        <f t="shared" ref="S55:Y55" si="28">S34/S9</f>
        <v>363.11543579507651</v>
      </c>
      <c r="T55" s="15">
        <f t="shared" si="28"/>
        <v>805.19230769230774</v>
      </c>
      <c r="U55" s="15">
        <f t="shared" si="28"/>
        <v>761.08433734939763</v>
      </c>
      <c r="V55" s="15">
        <f t="shared" si="28"/>
        <v>823.9480519480519</v>
      </c>
      <c r="W55" s="15">
        <f>W34/W9</f>
        <v>1146.6666666666667</v>
      </c>
      <c r="X55" s="15">
        <f t="shared" si="28"/>
        <v>954.51612903225805</v>
      </c>
      <c r="Y55" s="15">
        <f t="shared" si="28"/>
        <v>413.76113420427555</v>
      </c>
    </row>
    <row r="56" spans="1:25" s="222" customFormat="1" ht="12" customHeight="1">
      <c r="A56" s="17" t="s">
        <v>12</v>
      </c>
      <c r="B56" s="15"/>
      <c r="C56" s="15">
        <f>C35/C10</f>
        <v>187.04639175257731</v>
      </c>
      <c r="D56" s="15">
        <f>D35/D10</f>
        <v>164.45817882159045</v>
      </c>
      <c r="E56" s="15">
        <f>E35/E10</f>
        <v>230</v>
      </c>
      <c r="F56" s="65" t="s">
        <v>47</v>
      </c>
      <c r="G56" s="15">
        <f>G35/G10</f>
        <v>175.02381492401906</v>
      </c>
      <c r="H56" s="15"/>
      <c r="I56" s="15"/>
      <c r="J56" s="15"/>
      <c r="K56" s="15">
        <f>K35/K10</f>
        <v>901.23076923076928</v>
      </c>
      <c r="L56" s="15">
        <f>L35/L10</f>
        <v>801.0204081632653</v>
      </c>
      <c r="M56" s="15">
        <f>M35/M10</f>
        <v>983.33333333333337</v>
      </c>
      <c r="N56" s="15"/>
      <c r="O56" s="15">
        <f>O35/O10</f>
        <v>830.52631578947364</v>
      </c>
      <c r="P56" s="15">
        <f>P35/P10</f>
        <v>874.58937198067633</v>
      </c>
      <c r="Q56" s="15"/>
      <c r="R56" s="15"/>
      <c r="S56" s="15"/>
      <c r="T56" s="15">
        <f>T35/T10</f>
        <v>231.89855072463769</v>
      </c>
      <c r="U56" s="15">
        <f>U35/U10</f>
        <v>177.0557350565428</v>
      </c>
      <c r="V56" s="15">
        <f>V35/V10</f>
        <v>362.94117647058823</v>
      </c>
      <c r="W56" s="15"/>
      <c r="X56" s="15">
        <f>X35/X10</f>
        <v>830.52631578947364</v>
      </c>
      <c r="Y56" s="15">
        <f>Y35/Y10</f>
        <v>206.39298093587522</v>
      </c>
    </row>
    <row r="57" spans="1:25" s="222" customFormat="1" ht="12" customHeight="1">
      <c r="A57" s="17" t="s">
        <v>13</v>
      </c>
      <c r="B57" s="15"/>
      <c r="C57" s="15">
        <f t="shared" ref="C57:C63" si="29">C36/C11</f>
        <v>241.82034503271862</v>
      </c>
      <c r="D57" s="15"/>
      <c r="E57" s="15"/>
      <c r="F57" s="65" t="s">
        <v>47</v>
      </c>
      <c r="G57" s="15">
        <f t="shared" ref="G57:G63" si="30">G36/G11</f>
        <v>241.82034503271862</v>
      </c>
      <c r="H57" s="15"/>
      <c r="I57" s="15"/>
      <c r="J57" s="15"/>
      <c r="K57" s="15">
        <f>K36/K11</f>
        <v>948.71951219512198</v>
      </c>
      <c r="L57" s="15"/>
      <c r="M57" s="15">
        <f>M36/M11</f>
        <v>1270</v>
      </c>
      <c r="N57" s="15"/>
      <c r="O57" s="15">
        <f>O36/O11</f>
        <v>865</v>
      </c>
      <c r="P57" s="15">
        <f>P36/P11</f>
        <v>949.18429003021151</v>
      </c>
      <c r="Q57" s="15"/>
      <c r="R57" s="15"/>
      <c r="S57" s="15"/>
      <c r="T57" s="15">
        <f>T36/T11</f>
        <v>357.23245395719266</v>
      </c>
      <c r="U57" s="15"/>
      <c r="V57" s="15">
        <f>V36/V11</f>
        <v>1270</v>
      </c>
      <c r="W57" s="15"/>
      <c r="X57" s="15">
        <f>X36/X11</f>
        <v>865</v>
      </c>
      <c r="Y57" s="15">
        <f>Y36/Y11</f>
        <v>358.19085487077535</v>
      </c>
    </row>
    <row r="58" spans="1:25" s="222" customFormat="1" ht="12" customHeight="1">
      <c r="A58" s="17" t="s">
        <v>14</v>
      </c>
      <c r="B58" s="15"/>
      <c r="C58" s="15">
        <f t="shared" si="29"/>
        <v>200</v>
      </c>
      <c r="D58" s="15">
        <f>D37/D12</f>
        <v>167.91666666666666</v>
      </c>
      <c r="E58" s="15"/>
      <c r="F58" s="65" t="s">
        <v>47</v>
      </c>
      <c r="G58" s="15">
        <f t="shared" si="30"/>
        <v>170.76923076923077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>
        <f t="shared" ref="T58:Y58" si="31">T37/T12</f>
        <v>200</v>
      </c>
      <c r="U58" s="15">
        <f t="shared" si="31"/>
        <v>167.91666666666666</v>
      </c>
      <c r="V58" s="15"/>
      <c r="W58" s="15"/>
      <c r="X58" s="15"/>
      <c r="Y58" s="15">
        <f t="shared" si="31"/>
        <v>170.38461538461539</v>
      </c>
    </row>
    <row r="59" spans="1:25" s="222" customFormat="1" ht="12" customHeight="1">
      <c r="A59" s="17" t="s">
        <v>15</v>
      </c>
      <c r="B59" s="15"/>
      <c r="C59" s="15">
        <f t="shared" si="29"/>
        <v>213.33333333333334</v>
      </c>
      <c r="D59" s="15">
        <f>D38/D13</f>
        <v>168.9655172413793</v>
      </c>
      <c r="E59" s="15">
        <f>E38/E13</f>
        <v>190</v>
      </c>
      <c r="F59" s="65" t="s">
        <v>47</v>
      </c>
      <c r="G59" s="15">
        <f t="shared" si="30"/>
        <v>191.5</v>
      </c>
      <c r="H59" s="15"/>
      <c r="I59" s="15"/>
      <c r="J59" s="15"/>
      <c r="K59" s="15">
        <f>K38/K13</f>
        <v>890.37037037037032</v>
      </c>
      <c r="L59" s="15">
        <f>L38/L13</f>
        <v>1050</v>
      </c>
      <c r="M59" s="15">
        <f>M38/M13</f>
        <v>930</v>
      </c>
      <c r="N59" s="15"/>
      <c r="O59" s="15">
        <f>O38/O13</f>
        <v>1020.7692307692307</v>
      </c>
      <c r="P59" s="15">
        <f>P38/P13</f>
        <v>962.78688524590166</v>
      </c>
      <c r="Q59" s="15"/>
      <c r="R59" s="15"/>
      <c r="S59" s="15"/>
      <c r="T59" s="15">
        <f>T38/T13</f>
        <v>534.03508771929819</v>
      </c>
      <c r="U59" s="15">
        <f>U38/U13</f>
        <v>320</v>
      </c>
      <c r="V59" s="15">
        <f>V38/V13</f>
        <v>683.33333333333337</v>
      </c>
      <c r="W59" s="15"/>
      <c r="X59" s="15">
        <f>X38/X13</f>
        <v>1020.7692307692307</v>
      </c>
      <c r="Y59" s="15">
        <f>Y38/Y13</f>
        <v>580.41322314049592</v>
      </c>
    </row>
    <row r="60" spans="1:25" s="222" customFormat="1" ht="12" customHeight="1">
      <c r="A60" s="17" t="s">
        <v>16</v>
      </c>
      <c r="B60" s="15"/>
      <c r="C60" s="15">
        <f t="shared" si="29"/>
        <v>313.79310344827587</v>
      </c>
      <c r="D60" s="15"/>
      <c r="E60" s="15"/>
      <c r="F60" s="65" t="s">
        <v>47</v>
      </c>
      <c r="G60" s="15">
        <f t="shared" si="30"/>
        <v>313.79310344827587</v>
      </c>
      <c r="H60" s="15"/>
      <c r="I60" s="15"/>
      <c r="J60" s="15"/>
      <c r="K60" s="15">
        <f>K39/K14</f>
        <v>733.33333333333337</v>
      </c>
      <c r="L60" s="15"/>
      <c r="M60" s="15"/>
      <c r="N60" s="15"/>
      <c r="O60" s="15"/>
      <c r="P60" s="15">
        <f>P39/P14</f>
        <v>733.33333333333337</v>
      </c>
      <c r="Q60" s="15"/>
      <c r="R60" s="15"/>
      <c r="S60" s="15"/>
      <c r="T60" s="15">
        <f>T39/T14</f>
        <v>413.15789473684208</v>
      </c>
      <c r="U60" s="15"/>
      <c r="V60" s="15"/>
      <c r="W60" s="15"/>
      <c r="X60" s="15"/>
      <c r="Y60" s="15">
        <f>Y39/Y14</f>
        <v>413.15789473684208</v>
      </c>
    </row>
    <row r="61" spans="1:25" s="222" customFormat="1" ht="12" customHeight="1">
      <c r="A61" s="17" t="s">
        <v>17</v>
      </c>
      <c r="B61" s="15"/>
      <c r="C61" s="15">
        <f t="shared" si="29"/>
        <v>333.33333333333331</v>
      </c>
      <c r="D61" s="15"/>
      <c r="E61" s="15"/>
      <c r="F61" s="65" t="s">
        <v>47</v>
      </c>
      <c r="G61" s="15">
        <f t="shared" si="30"/>
        <v>333.33333333333331</v>
      </c>
      <c r="H61" s="15"/>
      <c r="I61" s="15"/>
      <c r="J61" s="15"/>
      <c r="K61" s="15">
        <f>K40/K15</f>
        <v>478</v>
      </c>
      <c r="L61" s="15"/>
      <c r="M61" s="15"/>
      <c r="N61" s="15"/>
      <c r="O61" s="15"/>
      <c r="P61" s="15">
        <f>P40/P15</f>
        <v>478</v>
      </c>
      <c r="Q61" s="15"/>
      <c r="R61" s="15"/>
      <c r="S61" s="15"/>
      <c r="T61" s="15">
        <f>T40/T15</f>
        <v>399.09090909090907</v>
      </c>
      <c r="U61" s="15"/>
      <c r="V61" s="15"/>
      <c r="W61" s="15"/>
      <c r="X61" s="15"/>
      <c r="Y61" s="15">
        <f>Y40/Y15</f>
        <v>399.09090909090907</v>
      </c>
    </row>
    <row r="62" spans="1:25" s="222" customFormat="1" ht="12" customHeight="1">
      <c r="A62" s="17" t="s">
        <v>18</v>
      </c>
      <c r="B62" s="15"/>
      <c r="C62" s="15">
        <f t="shared" si="29"/>
        <v>286.66666666666669</v>
      </c>
      <c r="D62" s="15"/>
      <c r="E62" s="15"/>
      <c r="F62" s="65" t="s">
        <v>47</v>
      </c>
      <c r="G62" s="15">
        <f t="shared" si="30"/>
        <v>286.66666666666669</v>
      </c>
      <c r="H62" s="15"/>
      <c r="I62" s="15"/>
      <c r="J62" s="15"/>
      <c r="K62" s="15">
        <f>K41/K16</f>
        <v>660</v>
      </c>
      <c r="L62" s="15"/>
      <c r="M62" s="15"/>
      <c r="N62" s="15"/>
      <c r="O62" s="15"/>
      <c r="P62" s="15">
        <f>P41/P16</f>
        <v>660</v>
      </c>
      <c r="Q62" s="15"/>
      <c r="R62" s="15"/>
      <c r="S62" s="15"/>
      <c r="T62" s="15"/>
      <c r="U62" s="15"/>
      <c r="V62" s="15"/>
      <c r="W62" s="15"/>
      <c r="X62" s="15"/>
      <c r="Y62" s="15">
        <f>Y41/Y16</f>
        <v>380</v>
      </c>
    </row>
    <row r="63" spans="1:25" s="222" customFormat="1" ht="12" customHeight="1">
      <c r="A63" s="17" t="s">
        <v>19</v>
      </c>
      <c r="B63" s="15"/>
      <c r="C63" s="15">
        <f t="shared" si="29"/>
        <v>240</v>
      </c>
      <c r="D63" s="15"/>
      <c r="E63" s="15"/>
      <c r="F63" s="65" t="s">
        <v>47</v>
      </c>
      <c r="G63" s="15">
        <f t="shared" si="30"/>
        <v>240</v>
      </c>
      <c r="H63" s="15"/>
      <c r="I63" s="15"/>
      <c r="J63" s="15"/>
      <c r="K63" s="15">
        <f>K42/K17</f>
        <v>250</v>
      </c>
      <c r="L63" s="15"/>
      <c r="M63" s="15"/>
      <c r="N63" s="15"/>
      <c r="O63" s="15">
        <f>O42/O17</f>
        <v>1270</v>
      </c>
      <c r="P63" s="15">
        <f>P42/P17</f>
        <v>760</v>
      </c>
      <c r="Q63" s="15"/>
      <c r="R63" s="15"/>
      <c r="S63" s="15"/>
      <c r="T63" s="15">
        <f>T42/T17</f>
        <v>243.33333333333334</v>
      </c>
      <c r="U63" s="15"/>
      <c r="V63" s="15"/>
      <c r="W63" s="15"/>
      <c r="X63" s="15">
        <f>X42/X17</f>
        <v>1270</v>
      </c>
      <c r="Y63" s="15">
        <f>Y42/Y17</f>
        <v>500</v>
      </c>
    </row>
    <row r="64" spans="1:25" ht="12" customHeight="1">
      <c r="A64" s="17"/>
      <c r="B64" s="14"/>
      <c r="C64" s="14"/>
      <c r="D64" s="14"/>
      <c r="E64" s="14"/>
      <c r="F64" s="65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spans="1:25" ht="12" customHeight="1">
      <c r="A65" s="13" t="s">
        <v>8</v>
      </c>
      <c r="B65" s="14">
        <f>B44/B19</f>
        <v>267.8329133553014</v>
      </c>
      <c r="C65" s="14">
        <f>C44/C19</f>
        <v>213.32164058283865</v>
      </c>
      <c r="D65" s="14">
        <f>D44/D19</f>
        <v>164.741653418124</v>
      </c>
      <c r="E65" s="14">
        <f>E44/E19</f>
        <v>290.37122969837588</v>
      </c>
      <c r="F65" s="66" t="s">
        <v>47</v>
      </c>
      <c r="G65" s="14">
        <f>G44/G19</f>
        <v>241.21796004949621</v>
      </c>
      <c r="H65" s="14"/>
      <c r="I65" s="14"/>
      <c r="J65" s="14">
        <f t="shared" ref="J65:P65" si="32">J44/J19</f>
        <v>939.39038686987101</v>
      </c>
      <c r="K65" s="14">
        <f t="shared" si="32"/>
        <v>929.96296296296293</v>
      </c>
      <c r="L65" s="14">
        <f t="shared" si="32"/>
        <v>1003.0392156862745</v>
      </c>
      <c r="M65" s="14">
        <f t="shared" si="32"/>
        <v>1089.0115532734276</v>
      </c>
      <c r="N65" s="14">
        <f t="shared" si="32"/>
        <v>1146.6666666666667</v>
      </c>
      <c r="O65" s="14">
        <f t="shared" si="32"/>
        <v>952.11822660098517</v>
      </c>
      <c r="P65" s="14">
        <f t="shared" si="32"/>
        <v>975.73957395739569</v>
      </c>
      <c r="Q65" s="14"/>
      <c r="R65" s="14"/>
      <c r="S65" s="14">
        <f t="shared" ref="S65:Y65" si="33">S44/S19</f>
        <v>363.11543579507651</v>
      </c>
      <c r="T65" s="14">
        <f t="shared" si="33"/>
        <v>304.46302402260949</v>
      </c>
      <c r="U65" s="14">
        <f t="shared" si="33"/>
        <v>197.40259740259739</v>
      </c>
      <c r="V65" s="14">
        <f t="shared" si="33"/>
        <v>804.53719008264466</v>
      </c>
      <c r="W65" s="14">
        <f>W44/W19</f>
        <v>1146.6666666666667</v>
      </c>
      <c r="X65" s="14">
        <f t="shared" si="33"/>
        <v>952.11822660098517</v>
      </c>
      <c r="Y65" s="14">
        <f t="shared" si="33"/>
        <v>361.79373522458627</v>
      </c>
    </row>
    <row r="66" spans="1:25" ht="12" customHeight="1">
      <c r="A66" s="26" t="s">
        <v>89</v>
      </c>
      <c r="B66" s="14"/>
      <c r="C66" s="14">
        <f>C46/C21</f>
        <v>213.54183590576767</v>
      </c>
      <c r="D66" s="14">
        <f>D46/D21</f>
        <v>164.54435483870967</v>
      </c>
      <c r="E66" s="14">
        <f>E46/E21</f>
        <v>229.06976744186048</v>
      </c>
      <c r="F66" s="66" t="s">
        <v>47</v>
      </c>
      <c r="G66" s="14">
        <f>G46/G21</f>
        <v>194.10392535392535</v>
      </c>
      <c r="H66" s="14"/>
      <c r="I66" s="14"/>
      <c r="J66" s="14"/>
      <c r="K66" s="14">
        <f>K46/K21</f>
        <v>922.71457085828342</v>
      </c>
      <c r="L66" s="14">
        <f>L46/L21</f>
        <v>828.18181818181813</v>
      </c>
      <c r="M66" s="14">
        <f>M46/M21</f>
        <v>998.33333333333337</v>
      </c>
      <c r="N66" s="14"/>
      <c r="O66" s="14">
        <f>O46/O21</f>
        <v>944.16666666666663</v>
      </c>
      <c r="P66" s="14">
        <f>P46/P21</f>
        <v>917.40259740259739</v>
      </c>
      <c r="Q66" s="14"/>
      <c r="R66" s="14"/>
      <c r="S66" s="14"/>
      <c r="T66" s="14">
        <f>T46/T21</f>
        <v>298.25703385789222</v>
      </c>
      <c r="U66" s="14">
        <f>U46/U21</f>
        <v>178.94280078895463</v>
      </c>
      <c r="V66" s="14">
        <f>V46/V21</f>
        <v>396.90909090909093</v>
      </c>
      <c r="W66" s="14"/>
      <c r="X66" s="14">
        <f>X46/X21</f>
        <v>944.16666666666663</v>
      </c>
      <c r="Y66" s="14">
        <f>Y46/Y21</f>
        <v>259.31791569086653</v>
      </c>
    </row>
    <row r="67" spans="1:25" ht="12" customHeight="1">
      <c r="A67" s="6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55"/>
      <c r="R67" s="18"/>
      <c r="S67" s="42"/>
      <c r="T67" s="42"/>
      <c r="U67" s="42"/>
      <c r="V67" s="42"/>
      <c r="W67" s="42"/>
      <c r="X67" s="42"/>
      <c r="Y67" s="42"/>
    </row>
    <row r="69" spans="1:25" ht="12" customHeight="1">
      <c r="A69" s="299" t="s">
        <v>23</v>
      </c>
      <c r="B69" s="299"/>
      <c r="C69" s="25"/>
      <c r="D69" s="15"/>
      <c r="E69" s="15"/>
      <c r="F69" s="15"/>
      <c r="G69" s="15"/>
      <c r="H69" s="15"/>
      <c r="I69" s="15"/>
      <c r="J69" s="15"/>
      <c r="K69" s="15"/>
      <c r="L69" s="15"/>
    </row>
    <row r="70" spans="1:25" ht="12" customHeight="1">
      <c r="A70" s="304" t="s">
        <v>24</v>
      </c>
      <c r="B70" s="304"/>
      <c r="C70" s="304"/>
      <c r="D70" s="15"/>
      <c r="E70" s="15"/>
      <c r="F70" s="15"/>
      <c r="G70" s="15"/>
      <c r="H70" s="15"/>
      <c r="I70" s="15"/>
      <c r="J70" s="15"/>
      <c r="K70" s="15"/>
      <c r="L70" s="15"/>
    </row>
    <row r="71" spans="1:25" ht="12" customHeight="1">
      <c r="A71" s="297" t="s">
        <v>25</v>
      </c>
      <c r="B71" s="297"/>
      <c r="C71" s="297"/>
      <c r="D71" s="297"/>
      <c r="E71" s="301"/>
      <c r="F71" s="60"/>
      <c r="G71" s="15"/>
      <c r="H71" s="15"/>
      <c r="I71" s="15"/>
      <c r="J71" s="15"/>
      <c r="K71" s="15"/>
      <c r="L71" s="15"/>
    </row>
    <row r="72" spans="1:25" ht="12" customHeight="1">
      <c r="A72" s="299" t="s">
        <v>26</v>
      </c>
      <c r="B72" s="299"/>
      <c r="C72" s="15"/>
      <c r="D72" s="15"/>
      <c r="E72" s="15"/>
      <c r="F72" s="15"/>
      <c r="G72" s="15"/>
      <c r="H72" s="15"/>
      <c r="I72" s="15"/>
      <c r="J72" s="15"/>
      <c r="K72" s="15"/>
      <c r="L72" s="15"/>
    </row>
    <row r="73" spans="1:25" ht="12" customHeight="1">
      <c r="A73" s="25"/>
      <c r="B73" s="25"/>
      <c r="C73" s="15"/>
      <c r="D73" s="15"/>
      <c r="E73" s="15"/>
      <c r="F73" s="15"/>
      <c r="G73" s="15"/>
      <c r="H73" s="15"/>
      <c r="I73" s="15"/>
      <c r="J73" s="15"/>
      <c r="K73" s="15"/>
      <c r="L73" s="15"/>
    </row>
    <row r="74" spans="1:25" ht="12" customHeight="1">
      <c r="A74" s="298" t="s">
        <v>27</v>
      </c>
      <c r="B74" s="298"/>
      <c r="C74" s="298"/>
      <c r="D74" s="298"/>
      <c r="E74" s="298"/>
      <c r="F74" s="298"/>
      <c r="G74" s="298"/>
      <c r="H74" s="298"/>
      <c r="I74" s="298"/>
      <c r="J74" s="298"/>
      <c r="K74" s="298"/>
      <c r="L74" s="298"/>
      <c r="M74" s="301"/>
    </row>
    <row r="75" spans="1:25" ht="15" customHeight="1">
      <c r="A75" s="31" t="s">
        <v>30</v>
      </c>
      <c r="B75" s="30" t="s">
        <v>31</v>
      </c>
    </row>
    <row r="77" spans="1:25" ht="12" customHeight="1">
      <c r="G77" s="110" t="s">
        <v>90</v>
      </c>
      <c r="H77" s="111">
        <f>G21-'2009'!G21</f>
        <v>-15</v>
      </c>
    </row>
    <row r="78" spans="1:25" ht="12" customHeight="1">
      <c r="D78" s="95"/>
      <c r="G78" s="110" t="s">
        <v>91</v>
      </c>
      <c r="H78" s="111">
        <f>G9-'2009'!G9</f>
        <v>-78</v>
      </c>
    </row>
    <row r="79" spans="1:25" ht="12" customHeight="1">
      <c r="G79" s="106" t="s">
        <v>98</v>
      </c>
      <c r="H79" s="103">
        <f>H77-H78</f>
        <v>63</v>
      </c>
    </row>
    <row r="80" spans="1:25" ht="12" customHeight="1">
      <c r="G80" s="110" t="s">
        <v>92</v>
      </c>
      <c r="H80" s="111">
        <f>P21-'2009'!P21</f>
        <v>6</v>
      </c>
    </row>
    <row r="81" spans="7:8" ht="12" customHeight="1">
      <c r="G81" s="110" t="s">
        <v>93</v>
      </c>
      <c r="H81" s="112">
        <f>P9-'2009'!P9</f>
        <v>-34</v>
      </c>
    </row>
    <row r="82" spans="7:8" ht="12" customHeight="1">
      <c r="G82" s="106" t="s">
        <v>99</v>
      </c>
      <c r="H82" s="109">
        <f>H80-H81</f>
        <v>40</v>
      </c>
    </row>
    <row r="83" spans="7:8" ht="12" customHeight="1">
      <c r="G83" s="110" t="s">
        <v>94</v>
      </c>
      <c r="H83" s="111">
        <f>G46-'2009'!G46</f>
        <v>5630</v>
      </c>
    </row>
    <row r="84" spans="7:8" ht="12" customHeight="1">
      <c r="G84" s="110" t="s">
        <v>95</v>
      </c>
      <c r="H84" s="111">
        <f>G34-'2009'!G34</f>
        <v>13190</v>
      </c>
    </row>
    <row r="85" spans="7:8" ht="12" customHeight="1">
      <c r="G85" s="106" t="s">
        <v>100</v>
      </c>
      <c r="H85" s="103">
        <f>H83-H84</f>
        <v>-7560</v>
      </c>
    </row>
    <row r="86" spans="7:8" ht="12" customHeight="1">
      <c r="G86" s="110" t="s">
        <v>96</v>
      </c>
      <c r="H86" s="111">
        <f>P46-'2009'!P46</f>
        <v>12900</v>
      </c>
    </row>
    <row r="87" spans="7:8" ht="12" customHeight="1">
      <c r="G87" s="110" t="s">
        <v>97</v>
      </c>
      <c r="H87" s="111">
        <f>P34-'2009'!P34</f>
        <v>-31860</v>
      </c>
    </row>
    <row r="88" spans="7:8" ht="12" customHeight="1">
      <c r="G88" s="107" t="s">
        <v>101</v>
      </c>
      <c r="H88" s="103">
        <f>H86-H87</f>
        <v>44760</v>
      </c>
    </row>
  </sheetData>
  <mergeCells count="19">
    <mergeCell ref="A74:M74"/>
    <mergeCell ref="B52:G52"/>
    <mergeCell ref="J52:P52"/>
    <mergeCell ref="N49:P49"/>
    <mergeCell ref="A69:B69"/>
    <mergeCell ref="A70:C70"/>
    <mergeCell ref="A72:B72"/>
    <mergeCell ref="A71:E71"/>
    <mergeCell ref="U27:U28"/>
    <mergeCell ref="S31:Y31"/>
    <mergeCell ref="S52:Y52"/>
    <mergeCell ref="B6:G6"/>
    <mergeCell ref="J6:P6"/>
    <mergeCell ref="N24:P24"/>
    <mergeCell ref="A26:P26"/>
    <mergeCell ref="B31:G31"/>
    <mergeCell ref="J31:P31"/>
    <mergeCell ref="S6:Y6"/>
    <mergeCell ref="T27:T28"/>
  </mergeCells>
  <hyperlinks>
    <hyperlink ref="B75" r:id="rId1"/>
  </hyperlinks>
  <pageMargins left="0.7" right="0.7" top="0.75" bottom="0.75" header="0.3" footer="0.3"/>
  <pageSetup paperSize="9" orientation="portrait" r:id="rId2"/>
  <ignoredErrors>
    <ignoredError sqref="G21 J21:P21 G46 J46:P46 B46:E46 B21:E21" formulaRange="1"/>
  </ignoredErrors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A1:Z89"/>
  <sheetViews>
    <sheetView zoomScaleNormal="100" workbookViewId="0">
      <pane xSplit="1" topLeftCell="B1" activePane="topRight" state="frozen"/>
      <selection pane="topRight"/>
    </sheetView>
  </sheetViews>
  <sheetFormatPr defaultRowHeight="12" customHeight="1"/>
  <cols>
    <col min="1" max="1" width="20.7109375" customWidth="1"/>
    <col min="7" max="8" width="9.140625" customWidth="1"/>
    <col min="9" max="9" width="1.5703125" customWidth="1"/>
    <col min="18" max="18" width="1.5703125" customWidth="1"/>
    <col min="19" max="19" width="9.140625" style="40"/>
  </cols>
  <sheetData>
    <row r="1" spans="1:26" ht="12" customHeight="1">
      <c r="A1" s="124" t="s">
        <v>44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"/>
      <c r="P1" s="1"/>
      <c r="Q1" s="1"/>
      <c r="R1" s="1"/>
    </row>
    <row r="2" spans="1:26" ht="12" customHeight="1">
      <c r="A2" s="134" t="s">
        <v>162</v>
      </c>
      <c r="B2" s="34"/>
      <c r="C2" s="34"/>
      <c r="D2" s="34"/>
      <c r="E2" s="34"/>
      <c r="F2" s="34"/>
      <c r="G2" s="34"/>
      <c r="H2" s="45"/>
      <c r="I2" s="34"/>
      <c r="J2" s="34"/>
      <c r="K2" s="34"/>
      <c r="L2" s="34"/>
      <c r="M2" s="34"/>
      <c r="N2" s="34"/>
      <c r="O2" s="1"/>
      <c r="P2" s="1"/>
      <c r="Q2" s="1"/>
      <c r="R2" s="68"/>
    </row>
    <row r="3" spans="1:26" ht="12" customHeight="1">
      <c r="A3" s="51">
        <v>40544</v>
      </c>
      <c r="B3" s="3"/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6" ht="12" customHeight="1">
      <c r="A4" s="51" t="s">
        <v>46</v>
      </c>
      <c r="B4" s="4"/>
      <c r="C4" s="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6" ht="12" customHeight="1">
      <c r="A5" s="6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8"/>
      <c r="R5" s="6"/>
    </row>
    <row r="6" spans="1:26" ht="12" customHeight="1">
      <c r="A6" s="8"/>
      <c r="B6" s="293" t="s">
        <v>37</v>
      </c>
      <c r="C6" s="293"/>
      <c r="D6" s="293"/>
      <c r="E6" s="293"/>
      <c r="F6" s="293"/>
      <c r="G6" s="293"/>
      <c r="H6" s="52"/>
      <c r="I6" s="8"/>
      <c r="J6" s="293" t="s">
        <v>38</v>
      </c>
      <c r="K6" s="294"/>
      <c r="L6" s="294"/>
      <c r="M6" s="294"/>
      <c r="N6" s="294"/>
      <c r="O6" s="294"/>
      <c r="P6" s="294"/>
      <c r="Q6" s="46"/>
      <c r="R6" s="8"/>
      <c r="S6" s="293" t="s">
        <v>77</v>
      </c>
      <c r="T6" s="294"/>
      <c r="U6" s="294"/>
      <c r="V6" s="294"/>
      <c r="W6" s="294"/>
      <c r="X6" s="294"/>
      <c r="Y6" s="294"/>
      <c r="Z6" s="71"/>
    </row>
    <row r="7" spans="1:26" ht="24" customHeight="1">
      <c r="A7" s="9"/>
      <c r="B7" s="10" t="s">
        <v>4</v>
      </c>
      <c r="C7" s="10" t="s">
        <v>5</v>
      </c>
      <c r="D7" s="10" t="s">
        <v>6</v>
      </c>
      <c r="E7" s="10" t="s">
        <v>7</v>
      </c>
      <c r="F7" s="10" t="s">
        <v>10</v>
      </c>
      <c r="G7" s="10" t="s">
        <v>8</v>
      </c>
      <c r="H7" s="53" t="s">
        <v>33</v>
      </c>
      <c r="I7" s="10"/>
      <c r="J7" s="10" t="s">
        <v>4</v>
      </c>
      <c r="K7" s="10" t="s">
        <v>5</v>
      </c>
      <c r="L7" s="10" t="s">
        <v>6</v>
      </c>
      <c r="M7" s="10" t="s">
        <v>7</v>
      </c>
      <c r="N7" s="10" t="s">
        <v>9</v>
      </c>
      <c r="O7" s="10" t="s">
        <v>10</v>
      </c>
      <c r="P7" s="11" t="s">
        <v>8</v>
      </c>
      <c r="Q7" s="53" t="s">
        <v>33</v>
      </c>
      <c r="R7" s="10"/>
      <c r="S7" s="10" t="s">
        <v>4</v>
      </c>
      <c r="T7" s="10" t="s">
        <v>5</v>
      </c>
      <c r="U7" s="10" t="s">
        <v>6</v>
      </c>
      <c r="V7" s="10" t="s">
        <v>7</v>
      </c>
      <c r="W7" s="10" t="s">
        <v>9</v>
      </c>
      <c r="X7" s="10" t="s">
        <v>10</v>
      </c>
      <c r="Y7" s="11" t="s">
        <v>8</v>
      </c>
      <c r="Z7" s="53" t="s">
        <v>33</v>
      </c>
    </row>
    <row r="8" spans="1:26" ht="12" customHeight="1">
      <c r="A8" s="8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2" customHeight="1">
      <c r="A9" s="16" t="s">
        <v>11</v>
      </c>
      <c r="B9" s="15">
        <v>10154</v>
      </c>
      <c r="C9" s="15">
        <v>13</v>
      </c>
      <c r="D9" s="15">
        <v>36</v>
      </c>
      <c r="E9" s="15">
        <v>443</v>
      </c>
      <c r="F9" s="15">
        <v>35</v>
      </c>
      <c r="G9" s="157">
        <f>SUM(B9:F9)</f>
        <v>10681</v>
      </c>
      <c r="H9" s="27">
        <f>G9/G19</f>
        <v>0.63261075574508407</v>
      </c>
      <c r="I9" s="15"/>
      <c r="J9" s="15">
        <v>1505</v>
      </c>
      <c r="K9" s="15">
        <v>36</v>
      </c>
      <c r="L9" s="15">
        <v>47</v>
      </c>
      <c r="M9" s="15">
        <v>799</v>
      </c>
      <c r="N9" s="15">
        <v>3</v>
      </c>
      <c r="O9" s="15">
        <v>289</v>
      </c>
      <c r="P9" s="157">
        <f>SUM(J9:O9)</f>
        <v>2679</v>
      </c>
      <c r="Q9" s="27">
        <f>P9/P19</f>
        <v>0.80936555891238671</v>
      </c>
      <c r="R9" s="15"/>
      <c r="S9" s="15">
        <f>B9+J9</f>
        <v>11659</v>
      </c>
      <c r="T9" s="15">
        <f t="shared" ref="T9:U9" si="0">C9+K9</f>
        <v>49</v>
      </c>
      <c r="U9" s="15">
        <f t="shared" si="0"/>
        <v>83</v>
      </c>
      <c r="V9" s="15">
        <f>E9+M9</f>
        <v>1242</v>
      </c>
      <c r="W9" s="15">
        <f>N9</f>
        <v>3</v>
      </c>
      <c r="X9" s="15">
        <f>F9+O9</f>
        <v>324</v>
      </c>
      <c r="Y9" s="15">
        <f>SUM(S9:X9)</f>
        <v>13360</v>
      </c>
      <c r="Z9" s="27">
        <f>Y9/Y19</f>
        <v>0.66158264831137958</v>
      </c>
    </row>
    <row r="10" spans="1:26" ht="12" customHeight="1">
      <c r="A10" s="17" t="s">
        <v>12</v>
      </c>
      <c r="B10" s="15">
        <v>0</v>
      </c>
      <c r="C10" s="15">
        <v>1939</v>
      </c>
      <c r="D10" s="15">
        <v>2417</v>
      </c>
      <c r="E10" s="15">
        <v>42</v>
      </c>
      <c r="F10" s="15">
        <v>2</v>
      </c>
      <c r="G10" s="157">
        <f t="shared" ref="G10:G17" si="1">SUM(B10:F10)</f>
        <v>4400</v>
      </c>
      <c r="H10" s="27">
        <f>G10/G19</f>
        <v>0.26060175313906658</v>
      </c>
      <c r="I10" s="15"/>
      <c r="J10" s="15">
        <v>0</v>
      </c>
      <c r="K10" s="15">
        <v>120</v>
      </c>
      <c r="L10" s="15">
        <v>46</v>
      </c>
      <c r="M10" s="15">
        <v>8</v>
      </c>
      <c r="N10" s="15">
        <v>0</v>
      </c>
      <c r="O10" s="15">
        <v>31</v>
      </c>
      <c r="P10" s="157">
        <f t="shared" ref="P10:P17" si="2">SUM(J10:O10)</f>
        <v>205</v>
      </c>
      <c r="Q10" s="27">
        <f>P10/P19</f>
        <v>6.1933534743202415E-2</v>
      </c>
      <c r="R10" s="15"/>
      <c r="S10" s="15">
        <f t="shared" ref="S10:S17" si="3">B10+J10</f>
        <v>0</v>
      </c>
      <c r="T10" s="15">
        <f t="shared" ref="T10:T17" si="4">C10+K10</f>
        <v>2059</v>
      </c>
      <c r="U10" s="15">
        <f t="shared" ref="U10:U17" si="5">D10+L10</f>
        <v>2463</v>
      </c>
      <c r="V10" s="15">
        <f t="shared" ref="V10:V17" si="6">E10+M10</f>
        <v>50</v>
      </c>
      <c r="W10" s="15">
        <f t="shared" ref="W10:W17" si="7">N10</f>
        <v>0</v>
      </c>
      <c r="X10" s="15">
        <f t="shared" ref="X10:X17" si="8">F10+O10</f>
        <v>33</v>
      </c>
      <c r="Y10" s="15">
        <f>SUM(S10:X10)</f>
        <v>4605</v>
      </c>
      <c r="Z10" s="27">
        <f>Y10/Y19</f>
        <v>0.22803803109834606</v>
      </c>
    </row>
    <row r="11" spans="1:26" ht="12" customHeight="1">
      <c r="A11" s="17" t="s">
        <v>13</v>
      </c>
      <c r="B11" s="15">
        <v>0</v>
      </c>
      <c r="C11" s="15">
        <v>1673</v>
      </c>
      <c r="D11" s="15">
        <v>0</v>
      </c>
      <c r="E11" s="15">
        <v>0</v>
      </c>
      <c r="F11" s="15">
        <v>0</v>
      </c>
      <c r="G11" s="157">
        <f t="shared" si="1"/>
        <v>1673</v>
      </c>
      <c r="H11" s="27">
        <f>G11/G19</f>
        <v>9.9087893864013274E-2</v>
      </c>
      <c r="I11" s="15"/>
      <c r="J11" s="15">
        <v>0</v>
      </c>
      <c r="K11" s="15">
        <v>323</v>
      </c>
      <c r="L11" s="15">
        <v>0</v>
      </c>
      <c r="M11" s="15">
        <v>1</v>
      </c>
      <c r="N11" s="15">
        <v>0</v>
      </c>
      <c r="O11" s="15">
        <v>4</v>
      </c>
      <c r="P11" s="157">
        <f t="shared" si="2"/>
        <v>328</v>
      </c>
      <c r="Q11" s="27">
        <f>P11/P19</f>
        <v>9.9093655589123864E-2</v>
      </c>
      <c r="R11" s="15"/>
      <c r="S11" s="15">
        <f t="shared" si="3"/>
        <v>0</v>
      </c>
      <c r="T11" s="15">
        <f t="shared" si="4"/>
        <v>1996</v>
      </c>
      <c r="U11" s="15">
        <f t="shared" si="5"/>
        <v>0</v>
      </c>
      <c r="V11" s="15">
        <f t="shared" si="6"/>
        <v>1</v>
      </c>
      <c r="W11" s="15">
        <f t="shared" si="7"/>
        <v>0</v>
      </c>
      <c r="X11" s="15">
        <f t="shared" si="8"/>
        <v>4</v>
      </c>
      <c r="Y11" s="15">
        <f t="shared" ref="Y11:Y17" si="9">SUM(S11:X11)</f>
        <v>2001</v>
      </c>
      <c r="Z11" s="27">
        <f>Y11/Y19</f>
        <v>9.9088838268792709E-2</v>
      </c>
    </row>
    <row r="12" spans="1:26" ht="12" customHeight="1">
      <c r="A12" s="17" t="s">
        <v>14</v>
      </c>
      <c r="B12" s="15">
        <v>0</v>
      </c>
      <c r="C12" s="15">
        <v>2</v>
      </c>
      <c r="D12" s="15">
        <v>24</v>
      </c>
      <c r="E12" s="15">
        <v>0</v>
      </c>
      <c r="F12" s="15">
        <v>0</v>
      </c>
      <c r="G12" s="157">
        <f t="shared" si="1"/>
        <v>26</v>
      </c>
      <c r="H12" s="27">
        <f>G12/G19</f>
        <v>1.5399194503672115E-3</v>
      </c>
      <c r="I12" s="15"/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7">
        <f t="shared" si="2"/>
        <v>0</v>
      </c>
      <c r="Q12" s="27">
        <f>P12/P19</f>
        <v>0</v>
      </c>
      <c r="R12" s="15"/>
      <c r="S12" s="15">
        <f t="shared" si="3"/>
        <v>0</v>
      </c>
      <c r="T12" s="15">
        <f t="shared" si="4"/>
        <v>2</v>
      </c>
      <c r="U12" s="15">
        <f t="shared" si="5"/>
        <v>24</v>
      </c>
      <c r="V12" s="15">
        <f t="shared" si="6"/>
        <v>0</v>
      </c>
      <c r="W12" s="15">
        <f t="shared" si="7"/>
        <v>0</v>
      </c>
      <c r="X12" s="15">
        <f t="shared" si="8"/>
        <v>0</v>
      </c>
      <c r="Y12" s="15">
        <f t="shared" si="9"/>
        <v>26</v>
      </c>
      <c r="Z12" s="27">
        <f>Y12/Y19</f>
        <v>1.2875111419233436E-3</v>
      </c>
    </row>
    <row r="13" spans="1:26" ht="12" customHeight="1">
      <c r="A13" s="17" t="s">
        <v>15</v>
      </c>
      <c r="B13" s="15">
        <v>0</v>
      </c>
      <c r="C13" s="15">
        <v>33</v>
      </c>
      <c r="D13" s="15">
        <v>30</v>
      </c>
      <c r="E13" s="15">
        <v>1</v>
      </c>
      <c r="F13" s="15">
        <v>0</v>
      </c>
      <c r="G13" s="157">
        <f t="shared" si="1"/>
        <v>64</v>
      </c>
      <c r="H13" s="27">
        <f>G13/G19</f>
        <v>3.7905709547500594E-3</v>
      </c>
      <c r="I13" s="15"/>
      <c r="J13" s="15">
        <v>0</v>
      </c>
      <c r="K13" s="15">
        <v>26</v>
      </c>
      <c r="L13" s="15">
        <v>6</v>
      </c>
      <c r="M13" s="15">
        <v>3</v>
      </c>
      <c r="N13" s="15">
        <v>0</v>
      </c>
      <c r="O13" s="15">
        <v>31</v>
      </c>
      <c r="P13" s="157">
        <f t="shared" si="2"/>
        <v>66</v>
      </c>
      <c r="Q13" s="27">
        <f>P13/P19</f>
        <v>1.9939577039274924E-2</v>
      </c>
      <c r="R13" s="15"/>
      <c r="S13" s="15">
        <f t="shared" si="3"/>
        <v>0</v>
      </c>
      <c r="T13" s="15">
        <f t="shared" si="4"/>
        <v>59</v>
      </c>
      <c r="U13" s="15">
        <f t="shared" si="5"/>
        <v>36</v>
      </c>
      <c r="V13" s="15">
        <f t="shared" si="6"/>
        <v>4</v>
      </c>
      <c r="W13" s="15">
        <f t="shared" si="7"/>
        <v>0</v>
      </c>
      <c r="X13" s="15">
        <f t="shared" si="8"/>
        <v>31</v>
      </c>
      <c r="Y13" s="15">
        <f t="shared" si="9"/>
        <v>130</v>
      </c>
      <c r="Z13" s="27">
        <f>Y13/Y19</f>
        <v>6.437555709616718E-3</v>
      </c>
    </row>
    <row r="14" spans="1:26" ht="12" customHeight="1">
      <c r="A14" s="17" t="s">
        <v>16</v>
      </c>
      <c r="B14" s="15">
        <v>0</v>
      </c>
      <c r="C14" s="15">
        <v>29</v>
      </c>
      <c r="D14" s="15">
        <v>0</v>
      </c>
      <c r="E14" s="15">
        <v>0</v>
      </c>
      <c r="F14" s="15">
        <v>0</v>
      </c>
      <c r="G14" s="157">
        <f t="shared" si="1"/>
        <v>29</v>
      </c>
      <c r="H14" s="27">
        <f>G14/G19</f>
        <v>1.7176024638711205E-3</v>
      </c>
      <c r="I14" s="15"/>
      <c r="J14" s="15">
        <v>0</v>
      </c>
      <c r="K14" s="15">
        <v>10</v>
      </c>
      <c r="L14" s="15">
        <v>0</v>
      </c>
      <c r="M14" s="15">
        <v>0</v>
      </c>
      <c r="N14" s="15">
        <v>0</v>
      </c>
      <c r="O14" s="15">
        <v>0</v>
      </c>
      <c r="P14" s="157">
        <f t="shared" si="2"/>
        <v>10</v>
      </c>
      <c r="Q14" s="27">
        <f>P14/P19</f>
        <v>3.0211480362537764E-3</v>
      </c>
      <c r="R14" s="15"/>
      <c r="S14" s="15">
        <f t="shared" si="3"/>
        <v>0</v>
      </c>
      <c r="T14" s="15">
        <f t="shared" si="4"/>
        <v>39</v>
      </c>
      <c r="U14" s="15">
        <f t="shared" si="5"/>
        <v>0</v>
      </c>
      <c r="V14" s="15">
        <f t="shared" si="6"/>
        <v>0</v>
      </c>
      <c r="W14" s="15">
        <f t="shared" si="7"/>
        <v>0</v>
      </c>
      <c r="X14" s="15">
        <f t="shared" si="8"/>
        <v>0</v>
      </c>
      <c r="Y14" s="15">
        <f t="shared" si="9"/>
        <v>39</v>
      </c>
      <c r="Z14" s="27">
        <f>Y14/Y19</f>
        <v>1.9312667128850154E-3</v>
      </c>
    </row>
    <row r="15" spans="1:26" ht="12" customHeight="1">
      <c r="A15" s="17" t="s">
        <v>17</v>
      </c>
      <c r="B15" s="15">
        <v>0</v>
      </c>
      <c r="C15" s="15">
        <v>6</v>
      </c>
      <c r="D15" s="15">
        <v>0</v>
      </c>
      <c r="E15" s="15">
        <v>0</v>
      </c>
      <c r="F15" s="15">
        <v>0</v>
      </c>
      <c r="G15" s="157">
        <f t="shared" si="1"/>
        <v>6</v>
      </c>
      <c r="H15" s="27">
        <f>G15/G19</f>
        <v>3.5536602700781805E-4</v>
      </c>
      <c r="I15" s="15"/>
      <c r="J15" s="15">
        <v>0</v>
      </c>
      <c r="K15" s="15">
        <v>5</v>
      </c>
      <c r="L15" s="15">
        <v>0</v>
      </c>
      <c r="M15" s="15">
        <v>0</v>
      </c>
      <c r="N15" s="15">
        <v>0</v>
      </c>
      <c r="O15" s="15">
        <v>0</v>
      </c>
      <c r="P15" s="157">
        <f t="shared" si="2"/>
        <v>5</v>
      </c>
      <c r="Q15" s="27">
        <f>P15/P19</f>
        <v>1.5105740181268882E-3</v>
      </c>
      <c r="R15" s="15"/>
      <c r="S15" s="15">
        <f t="shared" si="3"/>
        <v>0</v>
      </c>
      <c r="T15" s="15">
        <f t="shared" si="4"/>
        <v>11</v>
      </c>
      <c r="U15" s="15">
        <f t="shared" si="5"/>
        <v>0</v>
      </c>
      <c r="V15" s="15">
        <f t="shared" si="6"/>
        <v>0</v>
      </c>
      <c r="W15" s="15">
        <f t="shared" si="7"/>
        <v>0</v>
      </c>
      <c r="X15" s="15">
        <f t="shared" si="8"/>
        <v>0</v>
      </c>
      <c r="Y15" s="15">
        <f t="shared" si="9"/>
        <v>11</v>
      </c>
      <c r="Z15" s="27">
        <f>Y15/Y19</f>
        <v>5.4471625235218385E-4</v>
      </c>
    </row>
    <row r="16" spans="1:26" ht="12" customHeight="1">
      <c r="A16" s="17" t="s">
        <v>18</v>
      </c>
      <c r="B16" s="15">
        <v>0</v>
      </c>
      <c r="C16" s="15">
        <v>3</v>
      </c>
      <c r="D16" s="15">
        <v>0</v>
      </c>
      <c r="E16" s="15">
        <v>0</v>
      </c>
      <c r="F16" s="15">
        <v>0</v>
      </c>
      <c r="G16" s="157">
        <f t="shared" si="1"/>
        <v>3</v>
      </c>
      <c r="H16" s="27">
        <f>G16/G19</f>
        <v>1.7768301350390902E-4</v>
      </c>
      <c r="I16" s="15"/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1</v>
      </c>
      <c r="P16" s="157">
        <f t="shared" si="2"/>
        <v>1</v>
      </c>
      <c r="Q16" s="27">
        <f>P16/P19</f>
        <v>3.0211480362537764E-4</v>
      </c>
      <c r="R16" s="15"/>
      <c r="S16" s="15">
        <f t="shared" si="3"/>
        <v>0</v>
      </c>
      <c r="T16" s="15">
        <f t="shared" si="4"/>
        <v>3</v>
      </c>
      <c r="U16" s="15">
        <f t="shared" si="5"/>
        <v>0</v>
      </c>
      <c r="V16" s="15">
        <f t="shared" si="6"/>
        <v>0</v>
      </c>
      <c r="W16" s="15">
        <f t="shared" si="7"/>
        <v>0</v>
      </c>
      <c r="X16" s="15">
        <f t="shared" si="8"/>
        <v>1</v>
      </c>
      <c r="Y16" s="15">
        <f t="shared" si="9"/>
        <v>4</v>
      </c>
      <c r="Z16" s="27">
        <f>Y16/Y19</f>
        <v>1.9807863721897593E-4</v>
      </c>
    </row>
    <row r="17" spans="1:26" ht="12" customHeight="1">
      <c r="A17" s="17" t="s">
        <v>19</v>
      </c>
      <c r="B17" s="15">
        <v>0</v>
      </c>
      <c r="C17" s="15">
        <v>2</v>
      </c>
      <c r="D17" s="15">
        <v>0</v>
      </c>
      <c r="E17" s="15">
        <v>0</v>
      </c>
      <c r="F17" s="15">
        <v>0</v>
      </c>
      <c r="G17" s="157">
        <f t="shared" si="1"/>
        <v>2</v>
      </c>
      <c r="H17" s="27">
        <f>G17/G19</f>
        <v>1.1845534233593936E-4</v>
      </c>
      <c r="I17" s="15"/>
      <c r="J17" s="15">
        <v>0</v>
      </c>
      <c r="K17" s="15">
        <v>1</v>
      </c>
      <c r="L17" s="15">
        <v>0</v>
      </c>
      <c r="M17" s="15">
        <v>0</v>
      </c>
      <c r="N17" s="15">
        <v>0</v>
      </c>
      <c r="O17" s="15">
        <v>15</v>
      </c>
      <c r="P17" s="157">
        <f t="shared" si="2"/>
        <v>16</v>
      </c>
      <c r="Q17" s="27">
        <f>P17/P19</f>
        <v>4.8338368580060423E-3</v>
      </c>
      <c r="R17" s="15"/>
      <c r="S17" s="15">
        <f t="shared" si="3"/>
        <v>0</v>
      </c>
      <c r="T17" s="15">
        <f t="shared" si="4"/>
        <v>3</v>
      </c>
      <c r="U17" s="15">
        <f t="shared" si="5"/>
        <v>0</v>
      </c>
      <c r="V17" s="15">
        <f t="shared" si="6"/>
        <v>0</v>
      </c>
      <c r="W17" s="15">
        <f t="shared" si="7"/>
        <v>0</v>
      </c>
      <c r="X17" s="15">
        <f t="shared" si="8"/>
        <v>15</v>
      </c>
      <c r="Y17" s="15">
        <f t="shared" si="9"/>
        <v>18</v>
      </c>
      <c r="Z17" s="27">
        <f>Y17/Y19</f>
        <v>8.9135386748539168E-4</v>
      </c>
    </row>
    <row r="18" spans="1:26" ht="12" customHeight="1">
      <c r="A18" s="17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s="140" customFormat="1" ht="12" customHeight="1">
      <c r="A19" s="160" t="s">
        <v>8</v>
      </c>
      <c r="B19" s="161">
        <f>SUM(B9:B17)</f>
        <v>10154</v>
      </c>
      <c r="C19" s="161">
        <f t="shared" ref="C19:F19" si="10">SUM(C9:C17)</f>
        <v>3700</v>
      </c>
      <c r="D19" s="161">
        <f t="shared" si="10"/>
        <v>2507</v>
      </c>
      <c r="E19" s="161">
        <f t="shared" si="10"/>
        <v>486</v>
      </c>
      <c r="F19" s="161">
        <f t="shared" si="10"/>
        <v>37</v>
      </c>
      <c r="G19" s="161">
        <f t="shared" ref="G19" si="11">SUM(B19:F19)</f>
        <v>16884</v>
      </c>
      <c r="H19" s="162">
        <f>G19/G19</f>
        <v>1</v>
      </c>
      <c r="I19" s="163"/>
      <c r="J19" s="161">
        <f>SUM(J9:J17)</f>
        <v>1505</v>
      </c>
      <c r="K19" s="161">
        <f t="shared" ref="K19:O19" si="12">SUM(K9:K17)</f>
        <v>521</v>
      </c>
      <c r="L19" s="161">
        <f t="shared" si="12"/>
        <v>99</v>
      </c>
      <c r="M19" s="161">
        <f t="shared" si="12"/>
        <v>811</v>
      </c>
      <c r="N19" s="161">
        <f t="shared" si="12"/>
        <v>3</v>
      </c>
      <c r="O19" s="161">
        <f t="shared" si="12"/>
        <v>371</v>
      </c>
      <c r="P19" s="161">
        <f t="shared" ref="P19" si="13">SUM(J19:O19)</f>
        <v>3310</v>
      </c>
      <c r="Q19" s="162">
        <f>P19/P19</f>
        <v>1</v>
      </c>
      <c r="R19" s="163"/>
      <c r="S19" s="163">
        <f t="shared" ref="S19:V19" si="14">B19+J19</f>
        <v>11659</v>
      </c>
      <c r="T19" s="163">
        <f t="shared" si="14"/>
        <v>4221</v>
      </c>
      <c r="U19" s="163">
        <f t="shared" si="14"/>
        <v>2606</v>
      </c>
      <c r="V19" s="163">
        <f t="shared" si="14"/>
        <v>1297</v>
      </c>
      <c r="W19" s="163">
        <f>N19</f>
        <v>3</v>
      </c>
      <c r="X19" s="163">
        <f>F19+O19</f>
        <v>408</v>
      </c>
      <c r="Y19" s="163">
        <f t="shared" ref="Y19" si="15">SUM(S19:X19)</f>
        <v>20194</v>
      </c>
      <c r="Z19" s="162">
        <f>Y19/Y19</f>
        <v>1</v>
      </c>
    </row>
    <row r="20" spans="1:26" ht="12" customHeight="1">
      <c r="A20" s="13" t="s">
        <v>33</v>
      </c>
      <c r="B20" s="39">
        <f>B19/G19</f>
        <v>0.6013977730395641</v>
      </c>
      <c r="C20" s="39">
        <f>C19/G19</f>
        <v>0.2191423833214878</v>
      </c>
      <c r="D20" s="39">
        <f>D19/G19</f>
        <v>0.14848377161809997</v>
      </c>
      <c r="E20" s="39">
        <f>E19/G19</f>
        <v>2.8784648187633263E-2</v>
      </c>
      <c r="F20" s="39">
        <f>F19/G19</f>
        <v>2.1914238332148778E-3</v>
      </c>
      <c r="G20" s="39">
        <f>G19/G19</f>
        <v>1</v>
      </c>
      <c r="H20" s="39"/>
      <c r="I20" s="39"/>
      <c r="J20" s="39">
        <f>J19/P19</f>
        <v>0.45468277945619334</v>
      </c>
      <c r="K20" s="39">
        <f>K19/P19</f>
        <v>0.15740181268882175</v>
      </c>
      <c r="L20" s="39">
        <f>L19/P19</f>
        <v>2.9909365558912385E-2</v>
      </c>
      <c r="M20" s="39">
        <f>M19/P19</f>
        <v>0.24501510574018126</v>
      </c>
      <c r="N20" s="39">
        <f>N19/P19</f>
        <v>9.0634441087613293E-4</v>
      </c>
      <c r="O20" s="39">
        <f>O19/P19</f>
        <v>0.11208459214501511</v>
      </c>
      <c r="P20" s="39">
        <f>P19/P19</f>
        <v>1</v>
      </c>
      <c r="Q20" s="39"/>
      <c r="R20" s="39"/>
      <c r="S20" s="39">
        <f>S19/Y19</f>
        <v>0.57734970783401007</v>
      </c>
      <c r="T20" s="39">
        <f>T19/Y19</f>
        <v>0.20902248192532435</v>
      </c>
      <c r="U20" s="39">
        <f>U19/Y19</f>
        <v>0.12904823214816283</v>
      </c>
      <c r="V20" s="39">
        <f>V19/Y19</f>
        <v>6.4226998118252943E-2</v>
      </c>
      <c r="W20" s="39">
        <f>W19/Y19</f>
        <v>1.4855897791423196E-4</v>
      </c>
      <c r="X20" s="39">
        <f>X19/Y19</f>
        <v>2.0204020996335545E-2</v>
      </c>
      <c r="Y20" s="39">
        <f>Y19/Y19</f>
        <v>1</v>
      </c>
      <c r="Z20" s="39"/>
    </row>
    <row r="21" spans="1:26" ht="12" customHeight="1">
      <c r="A21" s="26" t="s">
        <v>89</v>
      </c>
      <c r="B21" s="15">
        <f>SUM(B10:B17)</f>
        <v>0</v>
      </c>
      <c r="C21" s="15">
        <f t="shared" ref="C21:P21" si="16">SUM(C10:C17)</f>
        <v>3687</v>
      </c>
      <c r="D21" s="15">
        <f t="shared" si="16"/>
        <v>2471</v>
      </c>
      <c r="E21" s="15">
        <f t="shared" si="16"/>
        <v>43</v>
      </c>
      <c r="F21" s="15">
        <f t="shared" ref="F21" si="17">SUM(F10:F17)</f>
        <v>2</v>
      </c>
      <c r="G21" s="15">
        <f t="shared" si="16"/>
        <v>6203</v>
      </c>
      <c r="H21" s="15"/>
      <c r="I21" s="15"/>
      <c r="J21" s="15">
        <f t="shared" si="16"/>
        <v>0</v>
      </c>
      <c r="K21" s="15">
        <f t="shared" si="16"/>
        <v>485</v>
      </c>
      <c r="L21" s="15">
        <f t="shared" si="16"/>
        <v>52</v>
      </c>
      <c r="M21" s="15">
        <f t="shared" si="16"/>
        <v>12</v>
      </c>
      <c r="N21" s="15">
        <f t="shared" si="16"/>
        <v>0</v>
      </c>
      <c r="O21" s="15">
        <f t="shared" si="16"/>
        <v>82</v>
      </c>
      <c r="P21" s="15">
        <f t="shared" si="16"/>
        <v>631</v>
      </c>
      <c r="Q21" s="15"/>
      <c r="R21" s="15"/>
      <c r="S21" s="15">
        <f t="shared" ref="S21:V21" si="18">SUM(S10:S17)</f>
        <v>0</v>
      </c>
      <c r="T21" s="15">
        <f t="shared" si="18"/>
        <v>4172</v>
      </c>
      <c r="U21" s="15">
        <f t="shared" si="18"/>
        <v>2523</v>
      </c>
      <c r="V21" s="15">
        <f t="shared" si="18"/>
        <v>55</v>
      </c>
      <c r="W21" s="15">
        <f>SUM(W10:W17)</f>
        <v>0</v>
      </c>
      <c r="X21" s="15">
        <f>SUM(X10:X17)</f>
        <v>84</v>
      </c>
      <c r="Y21" s="15">
        <f>SUM(Y10:Y17)</f>
        <v>6834</v>
      </c>
      <c r="Z21" s="15"/>
    </row>
    <row r="22" spans="1:26" ht="12" customHeight="1">
      <c r="A22" s="26" t="s">
        <v>34</v>
      </c>
      <c r="B22" s="27">
        <f t="shared" ref="B22:G22" si="19">B21/B19</f>
        <v>0</v>
      </c>
      <c r="C22" s="27">
        <f t="shared" si="19"/>
        <v>0.99648648648648652</v>
      </c>
      <c r="D22" s="27">
        <f t="shared" si="19"/>
        <v>0.9856402074192262</v>
      </c>
      <c r="E22" s="27">
        <f t="shared" si="19"/>
        <v>8.8477366255144033E-2</v>
      </c>
      <c r="F22" s="27">
        <f t="shared" si="19"/>
        <v>5.4054054054054057E-2</v>
      </c>
      <c r="G22" s="27">
        <f t="shared" si="19"/>
        <v>0.36738924425491587</v>
      </c>
      <c r="H22" s="27"/>
      <c r="I22" s="27"/>
      <c r="J22" s="27">
        <f t="shared" ref="J22:P22" si="20">J21/J19</f>
        <v>0</v>
      </c>
      <c r="K22" s="27">
        <f t="shared" si="20"/>
        <v>0.93090211132437617</v>
      </c>
      <c r="L22" s="27">
        <f t="shared" si="20"/>
        <v>0.5252525252525253</v>
      </c>
      <c r="M22" s="27">
        <f t="shared" si="20"/>
        <v>1.4796547472256474E-2</v>
      </c>
      <c r="N22" s="27">
        <f t="shared" si="20"/>
        <v>0</v>
      </c>
      <c r="O22" s="27">
        <f t="shared" si="20"/>
        <v>0.22102425876010781</v>
      </c>
      <c r="P22" s="27">
        <f t="shared" si="20"/>
        <v>0.19063444108761329</v>
      </c>
      <c r="Q22" s="27"/>
      <c r="R22" s="27"/>
      <c r="S22" s="27">
        <f t="shared" ref="S22:Y22" si="21">S21/S19</f>
        <v>0</v>
      </c>
      <c r="T22" s="27">
        <f t="shared" si="21"/>
        <v>0.988391376451078</v>
      </c>
      <c r="U22" s="27">
        <f t="shared" si="21"/>
        <v>0.96815042210283964</v>
      </c>
      <c r="V22" s="27">
        <f t="shared" si="21"/>
        <v>4.2405551272166539E-2</v>
      </c>
      <c r="W22" s="27">
        <f t="shared" si="21"/>
        <v>0</v>
      </c>
      <c r="X22" s="27">
        <f t="shared" si="21"/>
        <v>0.20588235294117646</v>
      </c>
      <c r="Y22" s="27">
        <f t="shared" si="21"/>
        <v>0.33841735168862036</v>
      </c>
      <c r="Z22" s="27"/>
    </row>
    <row r="23" spans="1:26" ht="12" customHeight="1">
      <c r="A23" s="42" t="s">
        <v>35</v>
      </c>
      <c r="B23" s="43">
        <f>B21/G21</f>
        <v>0</v>
      </c>
      <c r="C23" s="43">
        <f>C21/G21</f>
        <v>0.59438981138158953</v>
      </c>
      <c r="D23" s="43">
        <f>D21/G21</f>
        <v>0.39835563437046589</v>
      </c>
      <c r="E23" s="43">
        <f>E21/G21</f>
        <v>6.9321296147025636E-3</v>
      </c>
      <c r="F23" s="43">
        <f>F21/G21</f>
        <v>3.2242463324197966E-4</v>
      </c>
      <c r="G23" s="43">
        <f>G21/G21</f>
        <v>1</v>
      </c>
      <c r="H23" s="43"/>
      <c r="I23" s="43"/>
      <c r="J23" s="43">
        <f>J21/P21</f>
        <v>0</v>
      </c>
      <c r="K23" s="43">
        <f>K21/P21</f>
        <v>0.76862123613312205</v>
      </c>
      <c r="L23" s="43">
        <f>L21/P21</f>
        <v>8.2408874801901746E-2</v>
      </c>
      <c r="M23" s="43">
        <f>M21/P21</f>
        <v>1.9017432646592711E-2</v>
      </c>
      <c r="N23" s="43">
        <f>N21/P21</f>
        <v>0</v>
      </c>
      <c r="O23" s="43">
        <f>O21/P21</f>
        <v>0.12995245641838352</v>
      </c>
      <c r="P23" s="43">
        <f>P21/P21</f>
        <v>1</v>
      </c>
      <c r="Q23" s="54"/>
      <c r="R23" s="43"/>
      <c r="S23" s="43">
        <f>S21/Y21</f>
        <v>0</v>
      </c>
      <c r="T23" s="43">
        <f>T21/Y21</f>
        <v>0.61047702663154813</v>
      </c>
      <c r="U23" s="43">
        <f>U21/Y21</f>
        <v>0.36918349429323971</v>
      </c>
      <c r="V23" s="43">
        <f>V21/Y21</f>
        <v>8.0479953175299976E-3</v>
      </c>
      <c r="W23" s="43">
        <f>W21/Y21</f>
        <v>0</v>
      </c>
      <c r="X23" s="43">
        <f>X21/Y21</f>
        <v>1.2291483757682178E-2</v>
      </c>
      <c r="Y23" s="43">
        <f>Y21/Y21</f>
        <v>1</v>
      </c>
      <c r="Z23" s="43"/>
    </row>
    <row r="24" spans="1:26" ht="12" customHeight="1">
      <c r="A24" s="19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9"/>
      <c r="M24" s="35"/>
      <c r="N24" s="295" t="s">
        <v>20</v>
      </c>
      <c r="O24" s="296"/>
      <c r="P24" s="296"/>
      <c r="Q24" s="47"/>
      <c r="R24" s="15"/>
    </row>
    <row r="25" spans="1:26" ht="12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26" ht="12" customHeight="1">
      <c r="A26" s="302" t="s">
        <v>21</v>
      </c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48"/>
      <c r="R26" s="69"/>
    </row>
    <row r="27" spans="1:26" ht="12" customHeight="1">
      <c r="A27" s="134" t="s">
        <v>163</v>
      </c>
      <c r="B27" s="36"/>
      <c r="C27" s="36"/>
      <c r="D27" s="36"/>
      <c r="E27" s="36"/>
      <c r="F27" s="36"/>
      <c r="G27" s="36"/>
      <c r="H27" s="48"/>
      <c r="I27" s="36"/>
      <c r="J27" s="36"/>
      <c r="K27" s="36"/>
      <c r="L27" s="36"/>
      <c r="M27" s="36"/>
      <c r="N27" s="36"/>
      <c r="O27" s="36"/>
      <c r="P27" s="36"/>
      <c r="Q27" s="48"/>
      <c r="R27" s="69"/>
      <c r="T27" s="291"/>
      <c r="U27" s="292"/>
    </row>
    <row r="28" spans="1:26" ht="12" customHeight="1">
      <c r="A28" s="104" t="s">
        <v>45</v>
      </c>
      <c r="B28" s="3"/>
      <c r="C28" s="4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T28" s="291"/>
      <c r="U28" s="292"/>
    </row>
    <row r="29" spans="1:26" ht="12" customHeight="1">
      <c r="A29" s="5" t="s">
        <v>1</v>
      </c>
      <c r="B29" s="4"/>
      <c r="C29" s="4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T29" s="40"/>
    </row>
    <row r="30" spans="1:26" ht="12" customHeight="1">
      <c r="A30" s="6"/>
      <c r="B30" s="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8"/>
      <c r="R30" s="6"/>
      <c r="T30" s="41"/>
      <c r="U30" s="27"/>
    </row>
    <row r="31" spans="1:26" ht="12" customHeight="1">
      <c r="A31" s="8"/>
      <c r="B31" s="293" t="s">
        <v>37</v>
      </c>
      <c r="C31" s="293"/>
      <c r="D31" s="293"/>
      <c r="E31" s="293"/>
      <c r="F31" s="293"/>
      <c r="G31" s="293"/>
      <c r="H31" s="52"/>
      <c r="I31" s="8"/>
      <c r="J31" s="293" t="s">
        <v>38</v>
      </c>
      <c r="K31" s="294"/>
      <c r="L31" s="294"/>
      <c r="M31" s="294"/>
      <c r="N31" s="294"/>
      <c r="O31" s="294"/>
      <c r="P31" s="294"/>
      <c r="Q31" s="46"/>
      <c r="R31" s="8"/>
      <c r="S31" s="293" t="s">
        <v>77</v>
      </c>
      <c r="T31" s="294"/>
      <c r="U31" s="294"/>
      <c r="V31" s="294"/>
      <c r="W31" s="294"/>
      <c r="X31" s="294"/>
      <c r="Y31" s="294"/>
      <c r="Z31" s="71"/>
    </row>
    <row r="32" spans="1:26" ht="24" customHeight="1">
      <c r="A32" s="9"/>
      <c r="B32" s="10" t="s">
        <v>4</v>
      </c>
      <c r="C32" s="10" t="s">
        <v>5</v>
      </c>
      <c r="D32" s="10" t="s">
        <v>6</v>
      </c>
      <c r="E32" s="10" t="s">
        <v>7</v>
      </c>
      <c r="F32" s="10" t="s">
        <v>10</v>
      </c>
      <c r="G32" s="10" t="s">
        <v>8</v>
      </c>
      <c r="H32" s="53" t="s">
        <v>33</v>
      </c>
      <c r="I32" s="10"/>
      <c r="J32" s="10" t="s">
        <v>4</v>
      </c>
      <c r="K32" s="10" t="s">
        <v>5</v>
      </c>
      <c r="L32" s="10" t="s">
        <v>6</v>
      </c>
      <c r="M32" s="10" t="s">
        <v>7</v>
      </c>
      <c r="N32" s="10" t="s">
        <v>9</v>
      </c>
      <c r="O32" s="10" t="s">
        <v>10</v>
      </c>
      <c r="P32" s="11" t="s">
        <v>8</v>
      </c>
      <c r="Q32" s="53" t="s">
        <v>33</v>
      </c>
      <c r="R32" s="10"/>
      <c r="S32" s="10" t="s">
        <v>4</v>
      </c>
      <c r="T32" s="10" t="s">
        <v>5</v>
      </c>
      <c r="U32" s="10" t="s">
        <v>6</v>
      </c>
      <c r="V32" s="10" t="s">
        <v>7</v>
      </c>
      <c r="W32" s="10" t="s">
        <v>9</v>
      </c>
      <c r="X32" s="10" t="s">
        <v>10</v>
      </c>
      <c r="Y32" s="11" t="s">
        <v>8</v>
      </c>
      <c r="Z32" s="53" t="s">
        <v>33</v>
      </c>
    </row>
    <row r="33" spans="1:26" ht="12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29"/>
      <c r="R33" s="8"/>
      <c r="S33" s="15"/>
      <c r="T33" s="15"/>
      <c r="U33" s="15"/>
      <c r="V33" s="15"/>
      <c r="W33" s="15"/>
      <c r="X33" s="15"/>
      <c r="Y33" s="15"/>
      <c r="Z33" s="15"/>
    </row>
    <row r="34" spans="1:26" ht="12" customHeight="1">
      <c r="A34" s="16" t="s">
        <v>11</v>
      </c>
      <c r="B34" s="15">
        <v>2768880</v>
      </c>
      <c r="C34" s="15">
        <v>1935</v>
      </c>
      <c r="D34" s="15">
        <v>6475</v>
      </c>
      <c r="E34" s="15">
        <v>129570</v>
      </c>
      <c r="F34" s="15">
        <v>13865</v>
      </c>
      <c r="G34" s="15">
        <v>2920730</v>
      </c>
      <c r="H34" s="27">
        <f>G34/G44</f>
        <v>0.70587311235198802</v>
      </c>
      <c r="I34" s="12"/>
      <c r="J34" s="15">
        <v>1423055</v>
      </c>
      <c r="K34" s="15">
        <v>38365</v>
      </c>
      <c r="L34" s="15">
        <v>56740</v>
      </c>
      <c r="M34" s="15">
        <v>861100</v>
      </c>
      <c r="N34" s="15">
        <v>3445</v>
      </c>
      <c r="O34" s="15">
        <v>292755</v>
      </c>
      <c r="P34" s="15">
        <v>2675465</v>
      </c>
      <c r="Q34" s="27">
        <f>P34/P44</f>
        <v>0.8200319680258441</v>
      </c>
      <c r="R34" s="12"/>
      <c r="S34" s="15">
        <f>B34+J34</f>
        <v>4191935</v>
      </c>
      <c r="T34" s="15">
        <f t="shared" ref="T34:T42" si="22">C34+K34</f>
        <v>40300</v>
      </c>
      <c r="U34" s="15">
        <f t="shared" ref="U34:U42" si="23">D34+L34</f>
        <v>63215</v>
      </c>
      <c r="V34" s="15">
        <f>E34+M34</f>
        <v>990670</v>
      </c>
      <c r="W34" s="15">
        <f>N34</f>
        <v>3445</v>
      </c>
      <c r="X34" s="15">
        <f>F34+O34</f>
        <v>306620</v>
      </c>
      <c r="Y34" s="15">
        <f>SUM(S34:X34)</f>
        <v>5596185</v>
      </c>
      <c r="Z34" s="27">
        <f>Y34/Y44</f>
        <v>0.75620136236063229</v>
      </c>
    </row>
    <row r="35" spans="1:26" ht="12" customHeight="1">
      <c r="A35" s="17" t="s">
        <v>12</v>
      </c>
      <c r="B35" s="15">
        <v>0</v>
      </c>
      <c r="C35" s="15">
        <v>366315</v>
      </c>
      <c r="D35" s="15">
        <v>401265</v>
      </c>
      <c r="E35" s="15">
        <v>9135</v>
      </c>
      <c r="F35" s="15">
        <v>880</v>
      </c>
      <c r="G35" s="15">
        <v>777590</v>
      </c>
      <c r="H35" s="27">
        <f>G35/G44</f>
        <v>0.18792557800063078</v>
      </c>
      <c r="I35" s="12"/>
      <c r="J35" s="15">
        <v>0</v>
      </c>
      <c r="K35" s="15">
        <v>108705</v>
      </c>
      <c r="L35" s="15">
        <v>37055</v>
      </c>
      <c r="M35" s="15">
        <v>7490</v>
      </c>
      <c r="N35" s="15">
        <v>0</v>
      </c>
      <c r="O35" s="15">
        <v>28615</v>
      </c>
      <c r="P35" s="15">
        <v>181865</v>
      </c>
      <c r="Q35" s="27">
        <f>P35/P44</f>
        <v>5.5741754747313139E-2</v>
      </c>
      <c r="R35" s="12"/>
      <c r="S35" s="15">
        <f t="shared" ref="S35:S42" si="24">B35+J35</f>
        <v>0</v>
      </c>
      <c r="T35" s="15">
        <f t="shared" si="22"/>
        <v>475020</v>
      </c>
      <c r="U35" s="15">
        <f t="shared" si="23"/>
        <v>438320</v>
      </c>
      <c r="V35" s="15">
        <f t="shared" ref="V35:V42" si="25">E35+M35</f>
        <v>16625</v>
      </c>
      <c r="W35" s="15">
        <f t="shared" ref="W35:W44" si="26">N35</f>
        <v>0</v>
      </c>
      <c r="X35" s="15">
        <f t="shared" ref="X35:X42" si="27">F35+O35</f>
        <v>29495</v>
      </c>
      <c r="Y35" s="15">
        <f>SUM(S35:X35)</f>
        <v>959460</v>
      </c>
      <c r="Z35" s="27">
        <f>Y35/Y44</f>
        <v>0.12964992385536439</v>
      </c>
    </row>
    <row r="36" spans="1:26" ht="12" customHeight="1">
      <c r="A36" s="17" t="s">
        <v>13</v>
      </c>
      <c r="B36" s="15">
        <v>0</v>
      </c>
      <c r="C36" s="15">
        <v>409410</v>
      </c>
      <c r="D36" s="15">
        <v>0</v>
      </c>
      <c r="E36" s="15">
        <v>0</v>
      </c>
      <c r="F36" s="15">
        <v>0</v>
      </c>
      <c r="G36" s="15">
        <v>409410</v>
      </c>
      <c r="H36" s="27">
        <f>G36/G44</f>
        <v>9.8944959283476186E-2</v>
      </c>
      <c r="I36" s="12"/>
      <c r="J36" s="15">
        <v>0</v>
      </c>
      <c r="K36" s="15">
        <v>311245</v>
      </c>
      <c r="L36" s="15">
        <v>0</v>
      </c>
      <c r="M36" s="15">
        <v>1280</v>
      </c>
      <c r="N36" s="15">
        <v>0</v>
      </c>
      <c r="O36" s="15">
        <v>3295</v>
      </c>
      <c r="P36" s="15">
        <v>315815</v>
      </c>
      <c r="Q36" s="27">
        <f>P36/P44</f>
        <v>9.6797527152133161E-2</v>
      </c>
      <c r="R36" s="12"/>
      <c r="S36" s="15">
        <f t="shared" si="24"/>
        <v>0</v>
      </c>
      <c r="T36" s="15">
        <f t="shared" si="22"/>
        <v>720655</v>
      </c>
      <c r="U36" s="15">
        <f t="shared" si="23"/>
        <v>0</v>
      </c>
      <c r="V36" s="15">
        <f t="shared" si="25"/>
        <v>1280</v>
      </c>
      <c r="W36" s="15">
        <f t="shared" si="26"/>
        <v>0</v>
      </c>
      <c r="X36" s="15">
        <f t="shared" si="27"/>
        <v>3295</v>
      </c>
      <c r="Y36" s="15">
        <f t="shared" ref="Y36:Y42" si="28">SUM(S36:X36)</f>
        <v>725230</v>
      </c>
      <c r="Z36" s="27">
        <f>Y36/Y44</f>
        <v>9.7998889247728829E-2</v>
      </c>
    </row>
    <row r="37" spans="1:26" ht="12" customHeight="1">
      <c r="A37" s="17" t="s">
        <v>14</v>
      </c>
      <c r="B37" s="15">
        <v>0</v>
      </c>
      <c r="C37" s="15">
        <v>410</v>
      </c>
      <c r="D37" s="15">
        <v>3985</v>
      </c>
      <c r="E37" s="15">
        <v>0</v>
      </c>
      <c r="F37" s="15">
        <v>0</v>
      </c>
      <c r="G37" s="15">
        <v>4395</v>
      </c>
      <c r="H37" s="27">
        <f>G37/G44</f>
        <v>1.0621701864900169E-3</v>
      </c>
      <c r="I37" s="12"/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27">
        <f>P37/P44</f>
        <v>0</v>
      </c>
      <c r="R37" s="12"/>
      <c r="S37" s="15">
        <f t="shared" si="24"/>
        <v>0</v>
      </c>
      <c r="T37" s="15">
        <f t="shared" si="22"/>
        <v>410</v>
      </c>
      <c r="U37" s="15">
        <f t="shared" si="23"/>
        <v>3985</v>
      </c>
      <c r="V37" s="15">
        <f t="shared" si="25"/>
        <v>0</v>
      </c>
      <c r="W37" s="15">
        <f t="shared" si="26"/>
        <v>0</v>
      </c>
      <c r="X37" s="15">
        <f t="shared" si="27"/>
        <v>0</v>
      </c>
      <c r="Y37" s="15">
        <f t="shared" si="28"/>
        <v>4395</v>
      </c>
      <c r="Z37" s="27">
        <f>Y37/Y44</f>
        <v>5.9388761943627297E-4</v>
      </c>
    </row>
    <row r="38" spans="1:26" ht="12" customHeight="1">
      <c r="A38" s="17" t="s">
        <v>15</v>
      </c>
      <c r="B38" s="15">
        <v>0</v>
      </c>
      <c r="C38" s="15">
        <v>7000</v>
      </c>
      <c r="D38" s="15">
        <v>5320</v>
      </c>
      <c r="E38" s="15">
        <v>210</v>
      </c>
      <c r="F38" s="15">
        <v>0</v>
      </c>
      <c r="G38" s="15">
        <v>12530</v>
      </c>
      <c r="H38" s="27">
        <f>G38/G44</f>
        <v>3.0282121585255774E-3</v>
      </c>
      <c r="I38" s="12"/>
      <c r="J38" s="15">
        <v>0</v>
      </c>
      <c r="K38" s="15">
        <v>24065</v>
      </c>
      <c r="L38" s="15">
        <v>6370</v>
      </c>
      <c r="M38" s="15">
        <v>2600</v>
      </c>
      <c r="N38" s="15">
        <v>0</v>
      </c>
      <c r="O38" s="15">
        <v>31910</v>
      </c>
      <c r="P38" s="15">
        <v>64940</v>
      </c>
      <c r="Q38" s="27">
        <f>P38/P44</f>
        <v>1.990415722261301E-2</v>
      </c>
      <c r="R38" s="12"/>
      <c r="S38" s="15">
        <f t="shared" si="24"/>
        <v>0</v>
      </c>
      <c r="T38" s="15">
        <f t="shared" si="22"/>
        <v>31065</v>
      </c>
      <c r="U38" s="15">
        <f t="shared" si="23"/>
        <v>11690</v>
      </c>
      <c r="V38" s="15">
        <f t="shared" si="25"/>
        <v>2810</v>
      </c>
      <c r="W38" s="15">
        <f t="shared" si="26"/>
        <v>0</v>
      </c>
      <c r="X38" s="15">
        <f t="shared" si="27"/>
        <v>31910</v>
      </c>
      <c r="Y38" s="15">
        <f t="shared" si="28"/>
        <v>77475</v>
      </c>
      <c r="Z38" s="27">
        <f>Y38/Y44</f>
        <v>1.0469042847741809E-2</v>
      </c>
    </row>
    <row r="39" spans="1:26" ht="12" customHeight="1">
      <c r="A39" s="17" t="s">
        <v>16</v>
      </c>
      <c r="B39" s="15">
        <v>0</v>
      </c>
      <c r="C39" s="15">
        <v>9500</v>
      </c>
      <c r="D39" s="15">
        <v>0</v>
      </c>
      <c r="E39" s="15">
        <v>0</v>
      </c>
      <c r="F39" s="15">
        <v>0</v>
      </c>
      <c r="G39" s="15">
        <v>9500</v>
      </c>
      <c r="H39" s="27">
        <f>G39/G44</f>
        <v>2.2959310060648832E-3</v>
      </c>
      <c r="I39" s="12"/>
      <c r="J39" s="15">
        <v>0</v>
      </c>
      <c r="K39" s="15">
        <v>6995</v>
      </c>
      <c r="L39" s="15">
        <v>0</v>
      </c>
      <c r="M39" s="15">
        <v>0</v>
      </c>
      <c r="N39" s="15">
        <v>0</v>
      </c>
      <c r="O39" s="15">
        <v>0</v>
      </c>
      <c r="P39" s="15">
        <v>6995</v>
      </c>
      <c r="Q39" s="27">
        <f>P39/P44</f>
        <v>2.1439725865749618E-3</v>
      </c>
      <c r="R39" s="12"/>
      <c r="S39" s="15">
        <f t="shared" si="24"/>
        <v>0</v>
      </c>
      <c r="T39" s="15">
        <f t="shared" si="22"/>
        <v>16495</v>
      </c>
      <c r="U39" s="15">
        <f t="shared" si="23"/>
        <v>0</v>
      </c>
      <c r="V39" s="15">
        <f t="shared" si="25"/>
        <v>0</v>
      </c>
      <c r="W39" s="15">
        <f t="shared" si="26"/>
        <v>0</v>
      </c>
      <c r="X39" s="15">
        <f t="shared" si="27"/>
        <v>0</v>
      </c>
      <c r="Y39" s="15">
        <f t="shared" si="28"/>
        <v>16495</v>
      </c>
      <c r="Z39" s="27">
        <f>Y39/Y44</f>
        <v>2.228936583071973E-3</v>
      </c>
    </row>
    <row r="40" spans="1:26" ht="12" customHeight="1">
      <c r="A40" s="17" t="s">
        <v>17</v>
      </c>
      <c r="B40" s="15">
        <v>0</v>
      </c>
      <c r="C40" s="15">
        <v>2080</v>
      </c>
      <c r="D40" s="15">
        <v>0</v>
      </c>
      <c r="E40" s="15">
        <v>0</v>
      </c>
      <c r="F40" s="15">
        <v>0</v>
      </c>
      <c r="G40" s="15">
        <v>2080</v>
      </c>
      <c r="H40" s="27">
        <f>G40/G44</f>
        <v>5.0268805185420598E-4</v>
      </c>
      <c r="I40" s="12"/>
      <c r="J40" s="15">
        <v>0</v>
      </c>
      <c r="K40" s="15">
        <v>2500</v>
      </c>
      <c r="L40" s="15">
        <v>0</v>
      </c>
      <c r="M40" s="15">
        <v>0</v>
      </c>
      <c r="N40" s="15">
        <v>0</v>
      </c>
      <c r="O40" s="15">
        <v>0</v>
      </c>
      <c r="P40" s="15">
        <v>2500</v>
      </c>
      <c r="Q40" s="27">
        <f>P40/P44</f>
        <v>7.6625181793243805E-4</v>
      </c>
      <c r="R40" s="12"/>
      <c r="S40" s="15">
        <f t="shared" si="24"/>
        <v>0</v>
      </c>
      <c r="T40" s="15">
        <f t="shared" si="22"/>
        <v>4580</v>
      </c>
      <c r="U40" s="15">
        <f t="shared" si="23"/>
        <v>0</v>
      </c>
      <c r="V40" s="15">
        <f t="shared" si="25"/>
        <v>0</v>
      </c>
      <c r="W40" s="15">
        <f t="shared" si="26"/>
        <v>0</v>
      </c>
      <c r="X40" s="15">
        <f t="shared" si="27"/>
        <v>0</v>
      </c>
      <c r="Y40" s="15">
        <f t="shared" si="28"/>
        <v>4580</v>
      </c>
      <c r="Z40" s="27">
        <f>Y40/Y44</f>
        <v>6.1888630193814107E-4</v>
      </c>
    </row>
    <row r="41" spans="1:26" ht="12" customHeight="1">
      <c r="A41" s="17" t="s">
        <v>18</v>
      </c>
      <c r="B41" s="15">
        <v>0</v>
      </c>
      <c r="C41" s="15">
        <v>1000</v>
      </c>
      <c r="D41" s="15">
        <v>0</v>
      </c>
      <c r="E41" s="15">
        <v>0</v>
      </c>
      <c r="F41" s="15">
        <v>0</v>
      </c>
      <c r="G41" s="15">
        <v>1000</v>
      </c>
      <c r="H41" s="27">
        <f>G41/G44</f>
        <v>2.416769480068298E-4</v>
      </c>
      <c r="I41" s="12"/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690</v>
      </c>
      <c r="P41" s="15">
        <v>690</v>
      </c>
      <c r="Q41" s="27">
        <f>P41/P44</f>
        <v>2.1148550174935289E-4</v>
      </c>
      <c r="R41" s="12"/>
      <c r="S41" s="15">
        <f t="shared" si="24"/>
        <v>0</v>
      </c>
      <c r="T41" s="15">
        <f t="shared" si="22"/>
        <v>1000</v>
      </c>
      <c r="U41" s="15">
        <f t="shared" si="23"/>
        <v>0</v>
      </c>
      <c r="V41" s="15">
        <f t="shared" si="25"/>
        <v>0</v>
      </c>
      <c r="W41" s="15">
        <f t="shared" si="26"/>
        <v>0</v>
      </c>
      <c r="X41" s="15">
        <f t="shared" si="27"/>
        <v>690</v>
      </c>
      <c r="Y41" s="15">
        <f t="shared" si="28"/>
        <v>1690</v>
      </c>
      <c r="Z41" s="27">
        <f>Y41/Y44</f>
        <v>2.283663428549036E-4</v>
      </c>
    </row>
    <row r="42" spans="1:26" ht="12" customHeight="1">
      <c r="A42" s="17" t="s">
        <v>19</v>
      </c>
      <c r="B42" s="15">
        <v>0</v>
      </c>
      <c r="C42" s="15">
        <v>520</v>
      </c>
      <c r="D42" s="15">
        <v>0</v>
      </c>
      <c r="E42" s="15">
        <v>0</v>
      </c>
      <c r="F42" s="15">
        <v>0</v>
      </c>
      <c r="G42" s="15">
        <v>520</v>
      </c>
      <c r="H42" s="27">
        <f>G42/G44</f>
        <v>1.256720129635515E-4</v>
      </c>
      <c r="I42" s="12"/>
      <c r="J42" s="15">
        <v>0</v>
      </c>
      <c r="K42" s="15">
        <v>285</v>
      </c>
      <c r="L42" s="15">
        <v>0</v>
      </c>
      <c r="M42" s="15">
        <v>0</v>
      </c>
      <c r="N42" s="15">
        <v>0</v>
      </c>
      <c r="O42" s="15">
        <v>14080</v>
      </c>
      <c r="P42" s="15">
        <v>14365</v>
      </c>
      <c r="Q42" s="27">
        <f>P42/P44</f>
        <v>4.4028829458397888E-3</v>
      </c>
      <c r="R42" s="12"/>
      <c r="S42" s="15">
        <f t="shared" si="24"/>
        <v>0</v>
      </c>
      <c r="T42" s="15">
        <f t="shared" si="22"/>
        <v>805</v>
      </c>
      <c r="U42" s="15">
        <f t="shared" si="23"/>
        <v>0</v>
      </c>
      <c r="V42" s="15">
        <f t="shared" si="25"/>
        <v>0</v>
      </c>
      <c r="W42" s="15">
        <f t="shared" si="26"/>
        <v>0</v>
      </c>
      <c r="X42" s="15">
        <f t="shared" si="27"/>
        <v>14080</v>
      </c>
      <c r="Y42" s="15">
        <f t="shared" si="28"/>
        <v>14885</v>
      </c>
      <c r="Z42" s="27">
        <f>Y42/Y44</f>
        <v>2.0113804812989587E-3</v>
      </c>
    </row>
    <row r="43" spans="1:26" ht="12" customHeight="1">
      <c r="A43" s="17"/>
      <c r="B43" s="15"/>
      <c r="C43" s="15"/>
      <c r="D43" s="15"/>
      <c r="E43" s="15"/>
      <c r="F43" s="15"/>
      <c r="G43" s="15"/>
      <c r="H43" s="15"/>
      <c r="I43" s="12"/>
      <c r="J43" s="15"/>
      <c r="K43" s="15"/>
      <c r="L43" s="15"/>
      <c r="M43" s="15"/>
      <c r="N43" s="15"/>
      <c r="O43" s="15"/>
      <c r="P43" s="15"/>
      <c r="Q43" s="15"/>
      <c r="R43" s="12"/>
      <c r="S43" s="15"/>
      <c r="T43" s="15"/>
      <c r="U43" s="15"/>
      <c r="V43" s="15"/>
      <c r="W43" s="15"/>
      <c r="X43" s="15"/>
      <c r="Y43" s="15"/>
      <c r="Z43" s="15"/>
    </row>
    <row r="44" spans="1:26" ht="12" customHeight="1">
      <c r="A44" s="13" t="s">
        <v>8</v>
      </c>
      <c r="B44" s="14">
        <v>2768880</v>
      </c>
      <c r="C44" s="14">
        <v>798170</v>
      </c>
      <c r="D44" s="14">
        <v>417045</v>
      </c>
      <c r="E44" s="14">
        <v>138915</v>
      </c>
      <c r="F44" s="14">
        <v>14745</v>
      </c>
      <c r="G44" s="14">
        <v>4137755</v>
      </c>
      <c r="H44" s="39">
        <f>G44/G44</f>
        <v>1</v>
      </c>
      <c r="I44" s="14"/>
      <c r="J44" s="14">
        <v>1423055</v>
      </c>
      <c r="K44" s="14">
        <v>492160</v>
      </c>
      <c r="L44" s="14">
        <v>100165</v>
      </c>
      <c r="M44" s="14">
        <v>872470</v>
      </c>
      <c r="N44" s="14">
        <v>3445</v>
      </c>
      <c r="O44" s="14">
        <v>371340</v>
      </c>
      <c r="P44" s="14">
        <v>3262635</v>
      </c>
      <c r="Q44" s="39">
        <f>P44/P44</f>
        <v>1</v>
      </c>
      <c r="R44" s="14"/>
      <c r="S44" s="14">
        <f t="shared" ref="S44" si="29">B44+J44</f>
        <v>4191935</v>
      </c>
      <c r="T44" s="14">
        <f t="shared" ref="T44" si="30">C44+K44</f>
        <v>1290330</v>
      </c>
      <c r="U44" s="14">
        <f t="shared" ref="U44" si="31">D44+L44</f>
        <v>517210</v>
      </c>
      <c r="V44" s="14">
        <f t="shared" ref="V44" si="32">E44+M44</f>
        <v>1011385</v>
      </c>
      <c r="W44" s="14">
        <f t="shared" si="26"/>
        <v>3445</v>
      </c>
      <c r="X44" s="14">
        <f t="shared" ref="X44" si="33">F44+O44</f>
        <v>386085</v>
      </c>
      <c r="Y44" s="14">
        <f t="shared" ref="Y44" si="34">SUM(S44:X44)</f>
        <v>7400390</v>
      </c>
      <c r="Z44" s="39">
        <f>Y44/Y44</f>
        <v>1</v>
      </c>
    </row>
    <row r="45" spans="1:26" ht="12" customHeight="1">
      <c r="A45" s="13" t="s">
        <v>33</v>
      </c>
      <c r="B45" s="39">
        <f>B44/G44</f>
        <v>0.66917446779715084</v>
      </c>
      <c r="C45" s="39">
        <f>C44/G44</f>
        <v>0.19289928959061134</v>
      </c>
      <c r="D45" s="39">
        <f>D44/G44</f>
        <v>0.10079016278150833</v>
      </c>
      <c r="E45" s="39">
        <f>E44/G44</f>
        <v>3.3572553232368761E-2</v>
      </c>
      <c r="F45" s="39">
        <f>F44/G44</f>
        <v>3.5635265983607052E-3</v>
      </c>
      <c r="G45" s="39">
        <f>G44/G44</f>
        <v>1</v>
      </c>
      <c r="H45" s="39"/>
      <c r="I45" s="39"/>
      <c r="J45" s="39">
        <f>J44/P44</f>
        <v>0.43616739230713825</v>
      </c>
      <c r="K45" s="39">
        <f>K44/P44</f>
        <v>0.15084739788545148</v>
      </c>
      <c r="L45" s="39">
        <f>L44/P44</f>
        <v>3.0700645337281063E-2</v>
      </c>
      <c r="M45" s="39">
        <f>M44/P44</f>
        <v>0.26741268943660568</v>
      </c>
      <c r="N45" s="39">
        <f>N44/P44</f>
        <v>1.0558950051108996E-3</v>
      </c>
      <c r="O45" s="39">
        <f>O44/P44</f>
        <v>0.11381598002841262</v>
      </c>
      <c r="P45" s="39">
        <f>P44/P44</f>
        <v>1</v>
      </c>
      <c r="Q45" s="39"/>
      <c r="R45" s="39"/>
      <c r="S45" s="39">
        <f>S44/Y44</f>
        <v>0.56644784937010073</v>
      </c>
      <c r="T45" s="39">
        <f>T44/Y44</f>
        <v>0.17435972968992175</v>
      </c>
      <c r="U45" s="39">
        <f>U44/Y44</f>
        <v>6.9889559874547147E-2</v>
      </c>
      <c r="V45" s="39">
        <f>V44/Y44</f>
        <v>0.1366664459575779</v>
      </c>
      <c r="W45" s="39">
        <f>W44/Y44</f>
        <v>4.6551600658884196E-4</v>
      </c>
      <c r="X45" s="39">
        <f>X44/Y44</f>
        <v>5.2170899101263581E-2</v>
      </c>
      <c r="Y45" s="39">
        <f>Y44/Y44</f>
        <v>1</v>
      </c>
      <c r="Z45" s="39"/>
    </row>
    <row r="46" spans="1:26" ht="12" customHeight="1">
      <c r="A46" s="26" t="s">
        <v>89</v>
      </c>
      <c r="B46" s="15">
        <f>SUM(B35:B42)</f>
        <v>0</v>
      </c>
      <c r="C46" s="15">
        <f t="shared" ref="C46:P46" si="35">SUM(C35:C42)</f>
        <v>796235</v>
      </c>
      <c r="D46" s="15">
        <f t="shared" si="35"/>
        <v>410570</v>
      </c>
      <c r="E46" s="15">
        <f t="shared" si="35"/>
        <v>9345</v>
      </c>
      <c r="F46" s="15">
        <f t="shared" ref="F46" si="36">SUM(F35:F42)</f>
        <v>880</v>
      </c>
      <c r="G46" s="15">
        <f t="shared" si="35"/>
        <v>1217025</v>
      </c>
      <c r="H46" s="15"/>
      <c r="I46" s="15"/>
      <c r="J46" s="15">
        <f t="shared" si="35"/>
        <v>0</v>
      </c>
      <c r="K46" s="15">
        <f t="shared" si="35"/>
        <v>453795</v>
      </c>
      <c r="L46" s="15">
        <f t="shared" si="35"/>
        <v>43425</v>
      </c>
      <c r="M46" s="15">
        <f t="shared" si="35"/>
        <v>11370</v>
      </c>
      <c r="N46" s="15">
        <f t="shared" si="35"/>
        <v>0</v>
      </c>
      <c r="O46" s="15">
        <f t="shared" si="35"/>
        <v>78590</v>
      </c>
      <c r="P46" s="15">
        <f t="shared" si="35"/>
        <v>587170</v>
      </c>
      <c r="Q46" s="15"/>
      <c r="R46" s="15"/>
      <c r="S46" s="15">
        <f t="shared" ref="S46:W46" si="37">SUM(S35:S42)</f>
        <v>0</v>
      </c>
      <c r="T46" s="15">
        <f t="shared" si="37"/>
        <v>1250030</v>
      </c>
      <c r="U46" s="15">
        <f t="shared" si="37"/>
        <v>453995</v>
      </c>
      <c r="V46" s="15">
        <f t="shared" si="37"/>
        <v>20715</v>
      </c>
      <c r="W46" s="15">
        <f t="shared" si="37"/>
        <v>0</v>
      </c>
      <c r="X46" s="15">
        <f>SUM(X35:X42)</f>
        <v>79470</v>
      </c>
      <c r="Y46" s="15">
        <f>SUM(Y35:Y42)</f>
        <v>1804210</v>
      </c>
      <c r="Z46" s="15"/>
    </row>
    <row r="47" spans="1:26" ht="12" customHeight="1">
      <c r="A47" s="26" t="s">
        <v>34</v>
      </c>
      <c r="B47" s="27">
        <f t="shared" ref="B47:G47" si="38">B46/B44</f>
        <v>0</v>
      </c>
      <c r="C47" s="27">
        <f t="shared" si="38"/>
        <v>0.99757570442386956</v>
      </c>
      <c r="D47" s="27">
        <f t="shared" si="38"/>
        <v>0.98447409751945236</v>
      </c>
      <c r="E47" s="27">
        <f t="shared" si="38"/>
        <v>6.7271352985638702E-2</v>
      </c>
      <c r="F47" s="27">
        <f t="shared" si="38"/>
        <v>5.9681247880637507E-2</v>
      </c>
      <c r="G47" s="27">
        <f t="shared" si="38"/>
        <v>0.29412688764801204</v>
      </c>
      <c r="H47" s="27"/>
      <c r="I47" s="27"/>
      <c r="J47" s="27">
        <f t="shared" ref="J47:P47" si="39">J46/J44</f>
        <v>0</v>
      </c>
      <c r="K47" s="27">
        <f t="shared" si="39"/>
        <v>0.92204770806241876</v>
      </c>
      <c r="L47" s="27">
        <f t="shared" si="39"/>
        <v>0.4335346677981331</v>
      </c>
      <c r="M47" s="27">
        <f t="shared" si="39"/>
        <v>1.3031966715187915E-2</v>
      </c>
      <c r="N47" s="27">
        <f t="shared" si="39"/>
        <v>0</v>
      </c>
      <c r="O47" s="27">
        <f t="shared" si="39"/>
        <v>0.21163892928313674</v>
      </c>
      <c r="P47" s="27">
        <f t="shared" si="39"/>
        <v>0.17996803197415587</v>
      </c>
      <c r="Q47" s="27"/>
      <c r="R47" s="27"/>
      <c r="S47" s="27">
        <f t="shared" ref="S47:Y47" si="40">S46/S44</f>
        <v>0</v>
      </c>
      <c r="T47" s="27">
        <f t="shared" si="40"/>
        <v>0.96876767958584242</v>
      </c>
      <c r="U47" s="27">
        <f t="shared" si="40"/>
        <v>0.87777691846638695</v>
      </c>
      <c r="V47" s="27">
        <f t="shared" si="40"/>
        <v>2.0481814541445643E-2</v>
      </c>
      <c r="W47" s="27">
        <f t="shared" si="40"/>
        <v>0</v>
      </c>
      <c r="X47" s="27">
        <f t="shared" si="40"/>
        <v>0.20583550254477642</v>
      </c>
      <c r="Y47" s="27">
        <f t="shared" si="40"/>
        <v>0.24379931327943527</v>
      </c>
      <c r="Z47" s="27"/>
    </row>
    <row r="48" spans="1:26" ht="12" customHeight="1">
      <c r="A48" s="42" t="s">
        <v>35</v>
      </c>
      <c r="B48" s="43">
        <f>B46/G46</f>
        <v>0</v>
      </c>
      <c r="C48" s="43">
        <f>C46/G46</f>
        <v>0.65424703683161811</v>
      </c>
      <c r="D48" s="43">
        <f>D46/G46</f>
        <v>0.33735543641256344</v>
      </c>
      <c r="E48" s="43">
        <f>E46/G46</f>
        <v>7.6785604239847172E-3</v>
      </c>
      <c r="F48" s="43">
        <f>F46/G46</f>
        <v>7.2307471087282511E-4</v>
      </c>
      <c r="G48" s="43">
        <f>G46/G46</f>
        <v>1</v>
      </c>
      <c r="H48" s="43"/>
      <c r="I48" s="43"/>
      <c r="J48" s="43">
        <f>J46/P46</f>
        <v>0</v>
      </c>
      <c r="K48" s="43">
        <f>K46/P46</f>
        <v>0.77285113340259215</v>
      </c>
      <c r="L48" s="43">
        <f>L46/P46</f>
        <v>7.3956435103973289E-2</v>
      </c>
      <c r="M48" s="43">
        <f>M46/P46</f>
        <v>1.936406832774154E-2</v>
      </c>
      <c r="N48" s="43">
        <f>N46/P46</f>
        <v>0</v>
      </c>
      <c r="O48" s="43">
        <f>O46/P46</f>
        <v>0.13384539400854947</v>
      </c>
      <c r="P48" s="43">
        <f>P46/P46</f>
        <v>1</v>
      </c>
      <c r="Q48" s="54"/>
      <c r="R48" s="43"/>
      <c r="S48" s="43">
        <f>S46/Y46</f>
        <v>0</v>
      </c>
      <c r="T48" s="43">
        <f>T46/Y46</f>
        <v>0.69284063385082673</v>
      </c>
      <c r="U48" s="43">
        <f>U46/Y46</f>
        <v>0.25163090771029978</v>
      </c>
      <c r="V48" s="43">
        <f>V46/Y46</f>
        <v>1.1481479428669611E-2</v>
      </c>
      <c r="W48" s="43">
        <f>W46/Y46</f>
        <v>0</v>
      </c>
      <c r="X48" s="43">
        <f>X46/Y46</f>
        <v>4.4046979010203914E-2</v>
      </c>
      <c r="Y48" s="43">
        <f>Y46/Y46</f>
        <v>1</v>
      </c>
      <c r="Z48" s="43"/>
    </row>
    <row r="49" spans="1:25" ht="12" customHeight="1">
      <c r="A49" s="8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9"/>
      <c r="M49" s="35"/>
      <c r="N49" s="295" t="s">
        <v>20</v>
      </c>
      <c r="O49" s="296"/>
      <c r="P49" s="296"/>
      <c r="Q49" s="47"/>
      <c r="R49" s="15"/>
    </row>
    <row r="50" spans="1:25" ht="12" customHeight="1">
      <c r="A50" s="225" t="s">
        <v>29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9"/>
      <c r="M50" s="37"/>
      <c r="N50" s="24"/>
      <c r="O50" s="37"/>
      <c r="P50" s="37"/>
      <c r="Q50" s="49"/>
      <c r="R50" s="15"/>
    </row>
    <row r="51" spans="1:25" ht="12" customHeight="1">
      <c r="A51" s="8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9"/>
      <c r="M51" s="37"/>
      <c r="N51" s="24"/>
      <c r="O51" s="37"/>
      <c r="P51" s="37"/>
      <c r="Q51" s="49"/>
      <c r="R51" s="6"/>
    </row>
    <row r="52" spans="1:25" ht="12" customHeight="1">
      <c r="A52" s="29"/>
      <c r="B52" s="293" t="s">
        <v>37</v>
      </c>
      <c r="C52" s="293"/>
      <c r="D52" s="293"/>
      <c r="E52" s="293"/>
      <c r="F52" s="293"/>
      <c r="G52" s="293"/>
      <c r="H52" s="56"/>
      <c r="I52" s="8"/>
      <c r="J52" s="293" t="s">
        <v>38</v>
      </c>
      <c r="K52" s="294"/>
      <c r="L52" s="294"/>
      <c r="M52" s="294"/>
      <c r="N52" s="294"/>
      <c r="O52" s="294"/>
      <c r="P52" s="294"/>
      <c r="Q52" s="46"/>
      <c r="R52" s="8"/>
      <c r="S52" s="293" t="s">
        <v>48</v>
      </c>
      <c r="T52" s="294"/>
      <c r="U52" s="294"/>
      <c r="V52" s="294"/>
      <c r="W52" s="294"/>
      <c r="X52" s="294"/>
      <c r="Y52" s="294"/>
    </row>
    <row r="53" spans="1:25" ht="24" customHeight="1">
      <c r="A53" s="9"/>
      <c r="B53" s="10" t="s">
        <v>4</v>
      </c>
      <c r="C53" s="10" t="s">
        <v>5</v>
      </c>
      <c r="D53" s="10" t="s">
        <v>6</v>
      </c>
      <c r="E53" s="10" t="s">
        <v>7</v>
      </c>
      <c r="F53" s="10"/>
      <c r="G53" s="10" t="s">
        <v>8</v>
      </c>
      <c r="H53" s="53"/>
      <c r="I53" s="10"/>
      <c r="J53" s="10" t="s">
        <v>4</v>
      </c>
      <c r="K53" s="10" t="s">
        <v>5</v>
      </c>
      <c r="L53" s="10" t="s">
        <v>6</v>
      </c>
      <c r="M53" s="10" t="s">
        <v>7</v>
      </c>
      <c r="N53" s="10" t="s">
        <v>9</v>
      </c>
      <c r="O53" s="10" t="s">
        <v>10</v>
      </c>
      <c r="P53" s="11" t="s">
        <v>8</v>
      </c>
      <c r="Q53" s="57"/>
      <c r="R53" s="10"/>
      <c r="S53" s="10" t="s">
        <v>4</v>
      </c>
      <c r="T53" s="10" t="s">
        <v>5</v>
      </c>
      <c r="U53" s="10" t="s">
        <v>6</v>
      </c>
      <c r="V53" s="10" t="s">
        <v>7</v>
      </c>
      <c r="W53" s="10" t="s">
        <v>9</v>
      </c>
      <c r="X53" s="10" t="s">
        <v>10</v>
      </c>
      <c r="Y53" s="11" t="s">
        <v>8</v>
      </c>
    </row>
    <row r="54" spans="1:25" ht="12" customHeight="1">
      <c r="A54" s="8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59"/>
      <c r="R54" s="14"/>
      <c r="S54" s="15"/>
      <c r="T54" s="15"/>
      <c r="U54" s="15"/>
      <c r="V54" s="15"/>
      <c r="W54" s="15"/>
      <c r="X54" s="15"/>
      <c r="Y54" s="15"/>
    </row>
    <row r="55" spans="1:25" s="222" customFormat="1" ht="12" customHeight="1">
      <c r="A55" s="16" t="s">
        <v>11</v>
      </c>
      <c r="B55" s="15">
        <f t="shared" ref="B55:G55" si="41">B34/B9</f>
        <v>272.688595627339</v>
      </c>
      <c r="C55" s="15">
        <f t="shared" si="41"/>
        <v>148.84615384615384</v>
      </c>
      <c r="D55" s="15">
        <f t="shared" si="41"/>
        <v>179.86111111111111</v>
      </c>
      <c r="E55" s="15">
        <f t="shared" si="41"/>
        <v>292.48306997742662</v>
      </c>
      <c r="F55" s="15">
        <f t="shared" si="41"/>
        <v>396.14285714285717</v>
      </c>
      <c r="G55" s="15">
        <f t="shared" si="41"/>
        <v>273.4509877352308</v>
      </c>
      <c r="H55" s="15"/>
      <c r="I55" s="15"/>
      <c r="J55" s="15">
        <f t="shared" ref="J55:P55" si="42">J34/J9</f>
        <v>945.55149501661128</v>
      </c>
      <c r="K55" s="15">
        <f t="shared" si="42"/>
        <v>1065.6944444444443</v>
      </c>
      <c r="L55" s="15">
        <f t="shared" si="42"/>
        <v>1207.2340425531916</v>
      </c>
      <c r="M55" s="15">
        <f t="shared" si="42"/>
        <v>1077.7221526908636</v>
      </c>
      <c r="N55" s="15">
        <f t="shared" si="42"/>
        <v>1148.3333333333333</v>
      </c>
      <c r="O55" s="15">
        <f t="shared" si="42"/>
        <v>1012.993079584775</v>
      </c>
      <c r="P55" s="15">
        <f t="shared" si="42"/>
        <v>998.68047779022027</v>
      </c>
      <c r="Q55" s="15"/>
      <c r="R55" s="15"/>
      <c r="S55" s="15">
        <f t="shared" ref="S55:Y55" si="43">S34/S9</f>
        <v>359.54498670554938</v>
      </c>
      <c r="T55" s="15">
        <f t="shared" si="43"/>
        <v>822.44897959183675</v>
      </c>
      <c r="U55" s="15">
        <f t="shared" si="43"/>
        <v>761.62650602409633</v>
      </c>
      <c r="V55" s="15">
        <f t="shared" si="43"/>
        <v>797.64090177133653</v>
      </c>
      <c r="W55" s="15">
        <f>W34/W9</f>
        <v>1148.3333333333333</v>
      </c>
      <c r="X55" s="15">
        <f t="shared" si="43"/>
        <v>946.35802469135797</v>
      </c>
      <c r="Y55" s="15">
        <f t="shared" si="43"/>
        <v>418.87612275449101</v>
      </c>
    </row>
    <row r="56" spans="1:25" s="222" customFormat="1" ht="12" customHeight="1">
      <c r="A56" s="17" t="s">
        <v>12</v>
      </c>
      <c r="B56" s="15"/>
      <c r="C56" s="15">
        <f>C35/C10</f>
        <v>188.9195461578133</v>
      </c>
      <c r="D56" s="15">
        <f>D35/D10</f>
        <v>166.01779064956557</v>
      </c>
      <c r="E56" s="15">
        <f>E35/E10</f>
        <v>217.5</v>
      </c>
      <c r="F56" s="15">
        <f t="shared" ref="F56:F65" si="44">F35/F10</f>
        <v>440</v>
      </c>
      <c r="G56" s="15">
        <f>G35/G10</f>
        <v>176.72499999999999</v>
      </c>
      <c r="H56" s="15"/>
      <c r="I56" s="15"/>
      <c r="J56" s="15"/>
      <c r="K56" s="15">
        <f>K35/K10</f>
        <v>905.875</v>
      </c>
      <c r="L56" s="15">
        <f>L35/L10</f>
        <v>805.54347826086962</v>
      </c>
      <c r="M56" s="15">
        <f>M35/M10</f>
        <v>936.25</v>
      </c>
      <c r="N56" s="15"/>
      <c r="O56" s="15">
        <f>O35/O10</f>
        <v>923.06451612903231</v>
      </c>
      <c r="P56" s="15">
        <f>P35/P10</f>
        <v>887.14634146341461</v>
      </c>
      <c r="Q56" s="15"/>
      <c r="R56" s="15"/>
      <c r="S56" s="15"/>
      <c r="T56" s="15">
        <f>T35/T10</f>
        <v>230.70422535211267</v>
      </c>
      <c r="U56" s="15">
        <f>U35/U10</f>
        <v>177.96183516037354</v>
      </c>
      <c r="V56" s="15">
        <f>V35/V10</f>
        <v>332.5</v>
      </c>
      <c r="W56" s="15"/>
      <c r="X56" s="15">
        <f t="shared" ref="X56" si="45">X35/X10</f>
        <v>893.78787878787875</v>
      </c>
      <c r="Y56" s="15">
        <f>Y35/Y10</f>
        <v>208.35179153094464</v>
      </c>
    </row>
    <row r="57" spans="1:25" s="222" customFormat="1" ht="12" customHeight="1">
      <c r="A57" s="17" t="s">
        <v>13</v>
      </c>
      <c r="B57" s="15"/>
      <c r="C57" s="15">
        <f t="shared" ref="C57:C63" si="46">C36/C11</f>
        <v>244.71607890017933</v>
      </c>
      <c r="D57" s="15"/>
      <c r="E57" s="15"/>
      <c r="F57" s="15"/>
      <c r="G57" s="15">
        <f t="shared" ref="G57:G63" si="47">G36/G11</f>
        <v>244.71607890017933</v>
      </c>
      <c r="H57" s="15"/>
      <c r="I57" s="15"/>
      <c r="J57" s="15"/>
      <c r="K57" s="15">
        <f>K36/K11</f>
        <v>963.60681114551085</v>
      </c>
      <c r="L57" s="15"/>
      <c r="M57" s="15">
        <f>M36/M11</f>
        <v>1280</v>
      </c>
      <c r="N57" s="15"/>
      <c r="O57" s="15">
        <f>O36/O11</f>
        <v>823.75</v>
      </c>
      <c r="P57" s="15">
        <f>P36/P11</f>
        <v>962.85060975609758</v>
      </c>
      <c r="Q57" s="15"/>
      <c r="R57" s="15"/>
      <c r="S57" s="15"/>
      <c r="T57" s="15">
        <f>T36/T11</f>
        <v>361.04959919839678</v>
      </c>
      <c r="U57" s="15"/>
      <c r="V57" s="15">
        <f>V36/V11</f>
        <v>1280</v>
      </c>
      <c r="W57" s="15"/>
      <c r="X57" s="15">
        <f t="shared" ref="X57" si="48">X36/X11</f>
        <v>823.75</v>
      </c>
      <c r="Y57" s="15">
        <f>Y36/Y11</f>
        <v>362.43378310844577</v>
      </c>
    </row>
    <row r="58" spans="1:25" s="222" customFormat="1" ht="12" customHeight="1">
      <c r="A58" s="17" t="s">
        <v>14</v>
      </c>
      <c r="B58" s="15"/>
      <c r="C58" s="15">
        <f t="shared" si="46"/>
        <v>205</v>
      </c>
      <c r="D58" s="15">
        <f>D37/D12</f>
        <v>166.04166666666666</v>
      </c>
      <c r="E58" s="15"/>
      <c r="F58" s="15"/>
      <c r="G58" s="15">
        <f t="shared" si="47"/>
        <v>169.03846153846155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>
        <f t="shared" ref="T58:Y58" si="49">T37/T12</f>
        <v>205</v>
      </c>
      <c r="U58" s="15">
        <f t="shared" si="49"/>
        <v>166.04166666666666</v>
      </c>
      <c r="V58" s="15"/>
      <c r="W58" s="15"/>
      <c r="X58" s="15"/>
      <c r="Y58" s="15">
        <f t="shared" si="49"/>
        <v>169.03846153846155</v>
      </c>
    </row>
    <row r="59" spans="1:25" s="222" customFormat="1" ht="12" customHeight="1">
      <c r="A59" s="17" t="s">
        <v>15</v>
      </c>
      <c r="B59" s="15"/>
      <c r="C59" s="15">
        <f t="shared" si="46"/>
        <v>212.12121212121212</v>
      </c>
      <c r="D59" s="15">
        <f>D38/D13</f>
        <v>177.33333333333334</v>
      </c>
      <c r="E59" s="15">
        <f>E38/E13</f>
        <v>210</v>
      </c>
      <c r="F59" s="15"/>
      <c r="G59" s="15">
        <f t="shared" si="47"/>
        <v>195.78125</v>
      </c>
      <c r="H59" s="15"/>
      <c r="I59" s="15"/>
      <c r="J59" s="15"/>
      <c r="K59" s="15">
        <f>K38/K13</f>
        <v>925.57692307692309</v>
      </c>
      <c r="L59" s="15">
        <f>L38/L13</f>
        <v>1061.6666666666667</v>
      </c>
      <c r="M59" s="15">
        <f>M38/M13</f>
        <v>866.66666666666663</v>
      </c>
      <c r="N59" s="15"/>
      <c r="O59" s="15">
        <f>O38/O13</f>
        <v>1029.3548387096773</v>
      </c>
      <c r="P59" s="15">
        <f>P38/P13</f>
        <v>983.93939393939399</v>
      </c>
      <c r="Q59" s="15"/>
      <c r="R59" s="15"/>
      <c r="S59" s="15"/>
      <c r="T59" s="15">
        <f>T38/T13</f>
        <v>526.52542372881351</v>
      </c>
      <c r="U59" s="15">
        <f>U38/U13</f>
        <v>324.72222222222223</v>
      </c>
      <c r="V59" s="15">
        <f>V38/V13</f>
        <v>702.5</v>
      </c>
      <c r="W59" s="15"/>
      <c r="X59" s="15">
        <f t="shared" ref="X59" si="50">X38/X13</f>
        <v>1029.3548387096773</v>
      </c>
      <c r="Y59" s="15">
        <f>Y38/Y13</f>
        <v>595.96153846153845</v>
      </c>
    </row>
    <row r="60" spans="1:25" s="222" customFormat="1" ht="12" customHeight="1">
      <c r="A60" s="17" t="s">
        <v>16</v>
      </c>
      <c r="B60" s="15"/>
      <c r="C60" s="15">
        <f t="shared" si="46"/>
        <v>327.58620689655174</v>
      </c>
      <c r="D60" s="15"/>
      <c r="E60" s="15"/>
      <c r="F60" s="15"/>
      <c r="G60" s="15">
        <f t="shared" si="47"/>
        <v>327.58620689655174</v>
      </c>
      <c r="H60" s="15"/>
      <c r="I60" s="15"/>
      <c r="J60" s="15"/>
      <c r="K60" s="15">
        <f>K39/K14</f>
        <v>699.5</v>
      </c>
      <c r="L60" s="15"/>
      <c r="M60" s="15"/>
      <c r="N60" s="15"/>
      <c r="O60" s="15"/>
      <c r="P60" s="15">
        <f>P39/P14</f>
        <v>699.5</v>
      </c>
      <c r="Q60" s="15"/>
      <c r="R60" s="15"/>
      <c r="S60" s="15"/>
      <c r="T60" s="15">
        <f>T39/T14</f>
        <v>422.94871794871796</v>
      </c>
      <c r="U60" s="15"/>
      <c r="V60" s="15"/>
      <c r="W60" s="15"/>
      <c r="X60" s="15"/>
      <c r="Y60" s="15">
        <f>Y39/Y14</f>
        <v>422.94871794871796</v>
      </c>
    </row>
    <row r="61" spans="1:25" s="222" customFormat="1" ht="12" customHeight="1">
      <c r="A61" s="17" t="s">
        <v>17</v>
      </c>
      <c r="B61" s="15"/>
      <c r="C61" s="15">
        <f t="shared" si="46"/>
        <v>346.66666666666669</v>
      </c>
      <c r="D61" s="15"/>
      <c r="E61" s="15"/>
      <c r="F61" s="15"/>
      <c r="G61" s="15">
        <f t="shared" si="47"/>
        <v>346.66666666666669</v>
      </c>
      <c r="H61" s="15"/>
      <c r="I61" s="15"/>
      <c r="J61" s="15"/>
      <c r="K61" s="15">
        <f>K40/K15</f>
        <v>500</v>
      </c>
      <c r="L61" s="15"/>
      <c r="M61" s="15"/>
      <c r="N61" s="15"/>
      <c r="O61" s="15"/>
      <c r="P61" s="15">
        <f>P40/P15</f>
        <v>500</v>
      </c>
      <c r="Q61" s="15"/>
      <c r="R61" s="15"/>
      <c r="S61" s="15"/>
      <c r="T61" s="15">
        <f>T40/T15</f>
        <v>416.36363636363637</v>
      </c>
      <c r="U61" s="15"/>
      <c r="V61" s="15"/>
      <c r="W61" s="15"/>
      <c r="X61" s="15"/>
      <c r="Y61" s="15">
        <f>Y40/Y15</f>
        <v>416.36363636363637</v>
      </c>
    </row>
    <row r="62" spans="1:25" s="222" customFormat="1" ht="12" customHeight="1">
      <c r="A62" s="17" t="s">
        <v>18</v>
      </c>
      <c r="B62" s="15"/>
      <c r="C62" s="15">
        <f t="shared" si="46"/>
        <v>333.33333333333331</v>
      </c>
      <c r="D62" s="15"/>
      <c r="E62" s="15"/>
      <c r="F62" s="15"/>
      <c r="G62" s="15">
        <f t="shared" si="47"/>
        <v>333.33333333333331</v>
      </c>
      <c r="H62" s="15"/>
      <c r="I62" s="15"/>
      <c r="J62" s="15"/>
      <c r="K62" s="15"/>
      <c r="L62" s="15"/>
      <c r="M62" s="15"/>
      <c r="N62" s="15"/>
      <c r="O62" s="15"/>
      <c r="P62" s="15">
        <f>P41/P16</f>
        <v>690</v>
      </c>
      <c r="Q62" s="15"/>
      <c r="R62" s="15"/>
      <c r="S62" s="15"/>
      <c r="T62" s="15"/>
      <c r="U62" s="15"/>
      <c r="V62" s="15"/>
      <c r="W62" s="15"/>
      <c r="X62" s="15">
        <f t="shared" ref="X62" si="51">X41/X16</f>
        <v>690</v>
      </c>
      <c r="Y62" s="15">
        <f>Y41/Y16</f>
        <v>422.5</v>
      </c>
    </row>
    <row r="63" spans="1:25" s="222" customFormat="1" ht="12" customHeight="1">
      <c r="A63" s="17" t="s">
        <v>19</v>
      </c>
      <c r="B63" s="15"/>
      <c r="C63" s="15">
        <f t="shared" si="46"/>
        <v>260</v>
      </c>
      <c r="D63" s="15"/>
      <c r="E63" s="15"/>
      <c r="F63" s="15"/>
      <c r="G63" s="15">
        <f t="shared" si="47"/>
        <v>260</v>
      </c>
      <c r="H63" s="15"/>
      <c r="I63" s="15"/>
      <c r="J63" s="15"/>
      <c r="K63" s="15">
        <f>K42/K17</f>
        <v>285</v>
      </c>
      <c r="L63" s="15"/>
      <c r="M63" s="15"/>
      <c r="N63" s="15"/>
      <c r="O63" s="15">
        <f>O42/O17</f>
        <v>938.66666666666663</v>
      </c>
      <c r="P63" s="15">
        <f>P42/P17</f>
        <v>897.8125</v>
      </c>
      <c r="Q63" s="15"/>
      <c r="R63" s="15"/>
      <c r="S63" s="15"/>
      <c r="T63" s="15">
        <f>T42/T17</f>
        <v>268.33333333333331</v>
      </c>
      <c r="U63" s="15"/>
      <c r="V63" s="15"/>
      <c r="W63" s="15"/>
      <c r="X63" s="15">
        <f t="shared" ref="X63" si="52">X42/X17</f>
        <v>938.66666666666663</v>
      </c>
      <c r="Y63" s="15">
        <f>Y42/Y17</f>
        <v>826.94444444444446</v>
      </c>
    </row>
    <row r="64" spans="1:25" ht="12" customHeight="1">
      <c r="A64" s="17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spans="1:26" ht="12" customHeight="1">
      <c r="A65" s="13" t="s">
        <v>8</v>
      </c>
      <c r="B65" s="14">
        <f>B44/B19</f>
        <v>272.688595627339</v>
      </c>
      <c r="C65" s="14">
        <f>C44/C19</f>
        <v>215.72162162162161</v>
      </c>
      <c r="D65" s="14">
        <f>D44/D19</f>
        <v>166.35221380135621</v>
      </c>
      <c r="E65" s="14">
        <f>E44/E19</f>
        <v>285.83333333333331</v>
      </c>
      <c r="F65" s="14">
        <f t="shared" si="44"/>
        <v>398.51351351351349</v>
      </c>
      <c r="G65" s="14">
        <f>G44/G19</f>
        <v>245.06959251362235</v>
      </c>
      <c r="H65" s="14"/>
      <c r="I65" s="14"/>
      <c r="J65" s="14">
        <f t="shared" ref="J65:P65" si="53">J44/J19</f>
        <v>945.55149501661128</v>
      </c>
      <c r="K65" s="14">
        <f t="shared" si="53"/>
        <v>944.6449136276392</v>
      </c>
      <c r="L65" s="14">
        <f t="shared" si="53"/>
        <v>1011.7676767676768</v>
      </c>
      <c r="M65" s="14">
        <f t="shared" si="53"/>
        <v>1075.7953144266337</v>
      </c>
      <c r="N65" s="14">
        <f t="shared" si="53"/>
        <v>1148.3333333333333</v>
      </c>
      <c r="O65" s="14">
        <f t="shared" si="53"/>
        <v>1000.9164420485175</v>
      </c>
      <c r="P65" s="14">
        <f t="shared" si="53"/>
        <v>985.69033232628396</v>
      </c>
      <c r="Q65" s="14"/>
      <c r="R65" s="14"/>
      <c r="S65" s="14">
        <f t="shared" ref="S65:Y65" si="54">S44/S19</f>
        <v>359.54498670554938</v>
      </c>
      <c r="T65" s="14">
        <f t="shared" si="54"/>
        <v>305.69296375266526</v>
      </c>
      <c r="U65" s="14">
        <f t="shared" si="54"/>
        <v>198.46891788181119</v>
      </c>
      <c r="V65" s="14">
        <f t="shared" si="54"/>
        <v>779.78797224363916</v>
      </c>
      <c r="W65" s="14">
        <f>W44/W19</f>
        <v>1148.3333333333333</v>
      </c>
      <c r="X65" s="14">
        <f t="shared" si="54"/>
        <v>946.28676470588232</v>
      </c>
      <c r="Y65" s="14">
        <f t="shared" si="54"/>
        <v>366.46479152223435</v>
      </c>
    </row>
    <row r="66" spans="1:26" ht="12" customHeight="1">
      <c r="A66" s="26" t="s">
        <v>89</v>
      </c>
      <c r="B66" s="14"/>
      <c r="C66" s="14">
        <f>C46/C21</f>
        <v>215.95741795497693</v>
      </c>
      <c r="D66" s="14">
        <f>D46/D21</f>
        <v>166.15540267098342</v>
      </c>
      <c r="E66" s="14">
        <f>E46/E21</f>
        <v>217.32558139534885</v>
      </c>
      <c r="F66" s="14">
        <f>F46/F21</f>
        <v>440</v>
      </c>
      <c r="G66" s="14">
        <f>G46/G21</f>
        <v>196.19941963566018</v>
      </c>
      <c r="H66" s="14"/>
      <c r="I66" s="14"/>
      <c r="J66" s="14"/>
      <c r="K66" s="14">
        <f>K46/K21</f>
        <v>935.65979381443299</v>
      </c>
      <c r="L66" s="14">
        <f>L46/L21</f>
        <v>835.09615384615381</v>
      </c>
      <c r="M66" s="14">
        <f>M46/M21</f>
        <v>947.5</v>
      </c>
      <c r="N66" s="14"/>
      <c r="O66" s="14">
        <f>O46/O21</f>
        <v>958.41463414634143</v>
      </c>
      <c r="P66" s="14">
        <f>P46/P21</f>
        <v>930.53882725832011</v>
      </c>
      <c r="Q66" s="14"/>
      <c r="R66" s="14"/>
      <c r="S66" s="14"/>
      <c r="T66" s="14">
        <f>T46/T21</f>
        <v>299.62368168744007</v>
      </c>
      <c r="U66" s="14">
        <f>U46/U21</f>
        <v>179.94252873563218</v>
      </c>
      <c r="V66" s="14">
        <f>V46/V21</f>
        <v>376.63636363636363</v>
      </c>
      <c r="W66" s="14"/>
      <c r="X66" s="14">
        <f>X46/X21</f>
        <v>946.07142857142856</v>
      </c>
      <c r="Y66" s="14">
        <f>Y46/Y21</f>
        <v>264.00497512437812</v>
      </c>
    </row>
    <row r="67" spans="1:26" ht="12" customHeight="1">
      <c r="A67" s="6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55"/>
      <c r="R67" s="18"/>
      <c r="S67" s="42"/>
      <c r="T67" s="42"/>
      <c r="U67" s="42"/>
      <c r="V67" s="42"/>
      <c r="W67" s="42"/>
      <c r="X67" s="42"/>
      <c r="Y67" s="42"/>
    </row>
    <row r="68" spans="1:26" ht="12" customHeight="1">
      <c r="Q68" s="58"/>
      <c r="S68" s="72"/>
      <c r="T68" s="72"/>
      <c r="U68" s="72"/>
      <c r="V68" s="72"/>
      <c r="W68" s="72"/>
      <c r="X68" s="72"/>
      <c r="Y68" s="72"/>
      <c r="Z68" s="72"/>
    </row>
    <row r="69" spans="1:26" ht="12" customHeight="1">
      <c r="A69" s="33" t="s">
        <v>23</v>
      </c>
      <c r="B69" s="33"/>
      <c r="C69" s="33"/>
      <c r="D69" s="15"/>
      <c r="E69" s="15"/>
      <c r="F69" s="15"/>
      <c r="G69" s="15"/>
      <c r="H69" s="15"/>
      <c r="I69" s="15"/>
      <c r="J69" s="15"/>
      <c r="K69" s="15"/>
      <c r="L69" s="15"/>
      <c r="R69" s="15"/>
      <c r="S69" s="54"/>
      <c r="T69" s="54"/>
      <c r="U69" s="54"/>
      <c r="V69" s="54"/>
      <c r="W69" s="54"/>
      <c r="X69" s="54"/>
      <c r="Y69" s="54"/>
      <c r="Z69" s="54"/>
    </row>
    <row r="70" spans="1:26" ht="12" customHeight="1">
      <c r="A70" s="121" t="s">
        <v>102</v>
      </c>
      <c r="B70" s="37"/>
      <c r="C70" s="37"/>
      <c r="D70" s="37"/>
      <c r="E70" s="34"/>
      <c r="F70" s="34"/>
      <c r="G70" s="15"/>
      <c r="H70" s="15"/>
      <c r="I70" s="15"/>
      <c r="J70" s="15"/>
      <c r="K70" s="15"/>
      <c r="L70" s="15"/>
      <c r="R70" s="15"/>
    </row>
    <row r="71" spans="1:26" ht="12" customHeight="1">
      <c r="A71" s="121" t="s">
        <v>25</v>
      </c>
      <c r="B71" s="33"/>
      <c r="C71" s="15"/>
      <c r="D71" s="15"/>
      <c r="E71" s="15"/>
      <c r="F71" s="15"/>
      <c r="G71" s="15"/>
      <c r="H71" s="15"/>
      <c r="I71" s="15"/>
      <c r="J71" s="15"/>
      <c r="K71" s="15"/>
      <c r="L71" s="15"/>
      <c r="R71" s="15"/>
    </row>
    <row r="72" spans="1:26" ht="12" customHeight="1">
      <c r="A72" s="121" t="s">
        <v>103</v>
      </c>
      <c r="B72" s="33"/>
      <c r="C72" s="15"/>
      <c r="D72" s="15"/>
      <c r="E72" s="15"/>
      <c r="F72" s="15"/>
      <c r="G72" s="15"/>
      <c r="H72" s="15"/>
      <c r="I72" s="15"/>
      <c r="J72" s="15"/>
      <c r="K72" s="15"/>
      <c r="L72" s="15"/>
      <c r="R72" s="15"/>
    </row>
    <row r="73" spans="1:26" ht="12" customHeight="1">
      <c r="A73" s="33"/>
      <c r="B73" s="38"/>
      <c r="C73" s="38"/>
      <c r="D73" s="38"/>
      <c r="E73" s="38"/>
      <c r="F73" s="38"/>
      <c r="G73" s="38"/>
      <c r="H73" s="44"/>
      <c r="I73" s="38"/>
      <c r="J73" s="38"/>
      <c r="K73" s="38"/>
      <c r="L73" s="38"/>
      <c r="M73" s="34"/>
      <c r="R73" s="67"/>
    </row>
    <row r="74" spans="1:26" ht="12" customHeight="1">
      <c r="A74" s="50" t="s">
        <v>43</v>
      </c>
    </row>
    <row r="75" spans="1:26" ht="12" customHeight="1">
      <c r="A75" s="31" t="s">
        <v>30</v>
      </c>
      <c r="B75" s="30" t="s">
        <v>36</v>
      </c>
    </row>
    <row r="76" spans="1:26" ht="12" customHeight="1">
      <c r="A76" s="94" t="s">
        <v>68</v>
      </c>
      <c r="B76" s="93" t="s">
        <v>69</v>
      </c>
    </row>
    <row r="77" spans="1:26" ht="12" customHeight="1">
      <c r="A77" s="31"/>
    </row>
    <row r="78" spans="1:26" ht="12" customHeight="1">
      <c r="G78" s="110" t="s">
        <v>90</v>
      </c>
      <c r="H78" s="111">
        <f>G21-'2010'!G21</f>
        <v>-13</v>
      </c>
    </row>
    <row r="79" spans="1:26" ht="12" customHeight="1">
      <c r="D79" s="86"/>
      <c r="G79" s="110" t="s">
        <v>91</v>
      </c>
      <c r="H79" s="111">
        <f>G9-'2010'!G9</f>
        <v>-74</v>
      </c>
    </row>
    <row r="80" spans="1:26" ht="12" customHeight="1">
      <c r="G80" s="106" t="s">
        <v>98</v>
      </c>
      <c r="H80" s="103">
        <f>H78-H79</f>
        <v>61</v>
      </c>
    </row>
    <row r="81" spans="7:8" ht="12" customHeight="1">
      <c r="G81" s="110" t="s">
        <v>92</v>
      </c>
      <c r="H81" s="111">
        <f>P21-'2010'!P21</f>
        <v>15</v>
      </c>
    </row>
    <row r="82" spans="7:8" ht="12" customHeight="1">
      <c r="G82" s="110" t="s">
        <v>93</v>
      </c>
      <c r="H82" s="112">
        <f>P9-'2010'!P9</f>
        <v>-38</v>
      </c>
    </row>
    <row r="83" spans="7:8" ht="12" customHeight="1">
      <c r="G83" s="106" t="s">
        <v>99</v>
      </c>
      <c r="H83" s="109">
        <f>H81-H82</f>
        <v>53</v>
      </c>
    </row>
    <row r="84" spans="7:8" ht="12" customHeight="1">
      <c r="G84" s="110" t="s">
        <v>94</v>
      </c>
      <c r="H84" s="111">
        <f>G46-'2010'!G46</f>
        <v>10475</v>
      </c>
    </row>
    <row r="85" spans="7:8" ht="12" customHeight="1">
      <c r="G85" s="110" t="s">
        <v>95</v>
      </c>
      <c r="H85" s="111">
        <f>G34-'2010'!G34</f>
        <v>33560</v>
      </c>
    </row>
    <row r="86" spans="7:8" ht="12" customHeight="1">
      <c r="G86" s="106" t="s">
        <v>100</v>
      </c>
      <c r="H86" s="103">
        <f>H84-H85</f>
        <v>-23085</v>
      </c>
    </row>
    <row r="87" spans="7:8" ht="12" customHeight="1">
      <c r="G87" s="110" t="s">
        <v>96</v>
      </c>
      <c r="H87" s="111">
        <f>P46-'2010'!P46</f>
        <v>22050</v>
      </c>
    </row>
    <row r="88" spans="7:8" ht="12" customHeight="1">
      <c r="G88" s="110" t="s">
        <v>97</v>
      </c>
      <c r="H88" s="111">
        <f>P34-'2010'!P34</f>
        <v>-11555</v>
      </c>
    </row>
    <row r="89" spans="7:8" ht="12" customHeight="1">
      <c r="G89" s="107" t="s">
        <v>101</v>
      </c>
      <c r="H89" s="103">
        <f>H87-H88</f>
        <v>33605</v>
      </c>
    </row>
  </sheetData>
  <mergeCells count="14">
    <mergeCell ref="U27:U28"/>
    <mergeCell ref="B6:G6"/>
    <mergeCell ref="J6:P6"/>
    <mergeCell ref="N24:P24"/>
    <mergeCell ref="A26:P26"/>
    <mergeCell ref="T27:T28"/>
    <mergeCell ref="S6:Y6"/>
    <mergeCell ref="S31:Y31"/>
    <mergeCell ref="N49:P49"/>
    <mergeCell ref="B52:G52"/>
    <mergeCell ref="J52:P52"/>
    <mergeCell ref="B31:G31"/>
    <mergeCell ref="J31:P31"/>
    <mergeCell ref="S52:Y52"/>
  </mergeCells>
  <hyperlinks>
    <hyperlink ref="B75" r:id="rId1"/>
    <hyperlink ref="B76" r:id="rId2"/>
  </hyperlinks>
  <pageMargins left="0.7" right="0.7" top="0.75" bottom="0.75" header="0.3" footer="0.3"/>
  <pageSetup paperSize="9" orientation="portrait" r:id="rId3"/>
  <ignoredErrors>
    <ignoredError sqref="W21" formulaRange="1"/>
  </ignoredErrors>
  <legacyDrawing r:id="rId4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/>
  <dimension ref="A1:Z90"/>
  <sheetViews>
    <sheetView zoomScaleNormal="100" workbookViewId="0">
      <pane xSplit="1" topLeftCell="B1" activePane="topRight" state="frozen"/>
      <selection pane="topRight"/>
    </sheetView>
  </sheetViews>
  <sheetFormatPr defaultRowHeight="12" customHeight="1"/>
  <cols>
    <col min="1" max="1" width="20.7109375" customWidth="1"/>
    <col min="7" max="8" width="9.140625" customWidth="1"/>
    <col min="9" max="9" width="1.5703125" customWidth="1"/>
    <col min="18" max="18" width="1.5703125" customWidth="1"/>
    <col min="19" max="19" width="9.140625" style="40"/>
  </cols>
  <sheetData>
    <row r="1" spans="1:26" ht="12" customHeight="1">
      <c r="A1" s="124" t="s">
        <v>44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"/>
      <c r="P1" s="1"/>
      <c r="Q1" s="1"/>
      <c r="R1" s="1"/>
    </row>
    <row r="2" spans="1:26" ht="12" customHeight="1">
      <c r="A2" s="134" t="s">
        <v>162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1"/>
      <c r="P2" s="1"/>
      <c r="Q2" s="1"/>
      <c r="R2" s="81"/>
    </row>
    <row r="3" spans="1:26" ht="12" customHeight="1">
      <c r="A3" s="97" t="s">
        <v>74</v>
      </c>
      <c r="B3" s="3"/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6" ht="12" customHeight="1">
      <c r="A4" s="51" t="s">
        <v>46</v>
      </c>
      <c r="B4" s="4"/>
      <c r="C4" s="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6" ht="12" customHeight="1">
      <c r="A5" s="6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8"/>
      <c r="R5" s="6"/>
    </row>
    <row r="6" spans="1:26" ht="12" customHeight="1">
      <c r="A6" s="8"/>
      <c r="B6" s="293" t="s">
        <v>37</v>
      </c>
      <c r="C6" s="293"/>
      <c r="D6" s="293"/>
      <c r="E6" s="293"/>
      <c r="F6" s="293"/>
      <c r="G6" s="293"/>
      <c r="H6" s="52"/>
      <c r="I6" s="8"/>
      <c r="J6" s="293" t="s">
        <v>38</v>
      </c>
      <c r="K6" s="294"/>
      <c r="L6" s="294"/>
      <c r="M6" s="294"/>
      <c r="N6" s="294"/>
      <c r="O6" s="294"/>
      <c r="P6" s="294"/>
      <c r="Q6" s="82"/>
      <c r="R6" s="8"/>
      <c r="S6" s="293" t="s">
        <v>77</v>
      </c>
      <c r="T6" s="294"/>
      <c r="U6" s="294"/>
      <c r="V6" s="294"/>
      <c r="W6" s="294"/>
      <c r="X6" s="294"/>
      <c r="Y6" s="294"/>
      <c r="Z6" s="71"/>
    </row>
    <row r="7" spans="1:26" ht="24" customHeight="1">
      <c r="A7" s="9"/>
      <c r="B7" s="10" t="s">
        <v>4</v>
      </c>
      <c r="C7" s="10" t="s">
        <v>5</v>
      </c>
      <c r="D7" s="10" t="s">
        <v>6</v>
      </c>
      <c r="E7" s="10" t="s">
        <v>7</v>
      </c>
      <c r="F7" s="10" t="s">
        <v>10</v>
      </c>
      <c r="G7" s="10" t="s">
        <v>8</v>
      </c>
      <c r="H7" s="53" t="s">
        <v>33</v>
      </c>
      <c r="I7" s="10"/>
      <c r="J7" s="10" t="s">
        <v>4</v>
      </c>
      <c r="K7" s="10" t="s">
        <v>5</v>
      </c>
      <c r="L7" s="10" t="s">
        <v>6</v>
      </c>
      <c r="M7" s="10" t="s">
        <v>7</v>
      </c>
      <c r="N7" s="10" t="s">
        <v>9</v>
      </c>
      <c r="O7" s="10" t="s">
        <v>10</v>
      </c>
      <c r="P7" s="11" t="s">
        <v>8</v>
      </c>
      <c r="Q7" s="53" t="s">
        <v>33</v>
      </c>
      <c r="R7" s="10"/>
      <c r="S7" s="10" t="s">
        <v>4</v>
      </c>
      <c r="T7" s="10" t="s">
        <v>5</v>
      </c>
      <c r="U7" s="10" t="s">
        <v>6</v>
      </c>
      <c r="V7" s="10" t="s">
        <v>7</v>
      </c>
      <c r="W7" s="10" t="s">
        <v>9</v>
      </c>
      <c r="X7" s="10" t="s">
        <v>10</v>
      </c>
      <c r="Y7" s="11" t="s">
        <v>8</v>
      </c>
      <c r="Z7" s="53" t="s">
        <v>33</v>
      </c>
    </row>
    <row r="8" spans="1:26" ht="12" customHeight="1">
      <c r="A8" s="8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2" customHeight="1">
      <c r="A9" s="16" t="s">
        <v>11</v>
      </c>
      <c r="B9" s="99">
        <v>9829</v>
      </c>
      <c r="C9" s="99">
        <v>13</v>
      </c>
      <c r="D9" s="99">
        <v>36</v>
      </c>
      <c r="E9" s="99">
        <v>463</v>
      </c>
      <c r="F9" s="99">
        <v>285</v>
      </c>
      <c r="G9" s="157">
        <f>SUM(B9:F9)</f>
        <v>10626</v>
      </c>
      <c r="H9" s="27">
        <f>G9/G19</f>
        <v>0.63182304673564038</v>
      </c>
      <c r="I9" s="15"/>
      <c r="J9" s="99">
        <v>1123</v>
      </c>
      <c r="K9" s="99">
        <v>23</v>
      </c>
      <c r="L9" s="99">
        <v>36</v>
      </c>
      <c r="M9" s="99">
        <v>470</v>
      </c>
      <c r="N9" s="99">
        <v>3</v>
      </c>
      <c r="O9" s="99">
        <v>987</v>
      </c>
      <c r="P9" s="157">
        <f>SUM(J9:O9)</f>
        <v>2642</v>
      </c>
      <c r="Q9" s="27">
        <f>P9/P19</f>
        <v>0.80869299051117238</v>
      </c>
      <c r="R9" s="15"/>
      <c r="S9" s="15">
        <f>B9+J9</f>
        <v>10952</v>
      </c>
      <c r="T9" s="15">
        <f t="shared" ref="T9:V17" si="0">C9+K9</f>
        <v>36</v>
      </c>
      <c r="U9" s="15">
        <f t="shared" si="0"/>
        <v>72</v>
      </c>
      <c r="V9" s="15">
        <f>E9+M9</f>
        <v>933</v>
      </c>
      <c r="W9" s="15">
        <f t="shared" ref="W9:W17" si="1">N9</f>
        <v>3</v>
      </c>
      <c r="X9" s="15">
        <f t="shared" ref="X9:X17" si="2">F9+O9</f>
        <v>1272</v>
      </c>
      <c r="Y9" s="15">
        <f>SUM(S9:X9)</f>
        <v>13268</v>
      </c>
      <c r="Z9" s="27">
        <f>Y9/Y19</f>
        <v>0.66059248195170528</v>
      </c>
    </row>
    <row r="10" spans="1:26" ht="12" customHeight="1">
      <c r="A10" s="17" t="s">
        <v>12</v>
      </c>
      <c r="B10" s="99">
        <v>0</v>
      </c>
      <c r="C10" s="99">
        <v>1921</v>
      </c>
      <c r="D10" s="99">
        <v>2368</v>
      </c>
      <c r="E10" s="99">
        <v>38</v>
      </c>
      <c r="F10" s="99">
        <v>64</v>
      </c>
      <c r="G10" s="157">
        <f t="shared" ref="G10:G17" si="3">SUM(B10:F10)</f>
        <v>4391</v>
      </c>
      <c r="H10" s="27">
        <f>G10/G19</f>
        <v>0.26108930907361161</v>
      </c>
      <c r="I10" s="15"/>
      <c r="J10" s="99">
        <v>0</v>
      </c>
      <c r="K10" s="99">
        <v>78</v>
      </c>
      <c r="L10" s="99">
        <v>41</v>
      </c>
      <c r="M10" s="99">
        <v>6</v>
      </c>
      <c r="N10" s="99">
        <v>0</v>
      </c>
      <c r="O10" s="99">
        <v>82</v>
      </c>
      <c r="P10" s="157">
        <f t="shared" ref="P10:P17" si="4">SUM(J10:O10)</f>
        <v>207</v>
      </c>
      <c r="Q10" s="27">
        <f>P10/P19</f>
        <v>6.3360881542699726E-2</v>
      </c>
      <c r="R10" s="15"/>
      <c r="S10" s="15">
        <f t="shared" ref="S10:S17" si="5">B10+J10</f>
        <v>0</v>
      </c>
      <c r="T10" s="15">
        <f t="shared" si="0"/>
        <v>1999</v>
      </c>
      <c r="U10" s="15">
        <f t="shared" si="0"/>
        <v>2409</v>
      </c>
      <c r="V10" s="15">
        <f t="shared" si="0"/>
        <v>44</v>
      </c>
      <c r="W10" s="15">
        <f t="shared" si="1"/>
        <v>0</v>
      </c>
      <c r="X10" s="15">
        <f t="shared" si="2"/>
        <v>146</v>
      </c>
      <c r="Y10" s="15">
        <f>SUM(S10:X10)</f>
        <v>4598</v>
      </c>
      <c r="Z10" s="27">
        <f>Y10/Y19</f>
        <v>0.22892705999502116</v>
      </c>
    </row>
    <row r="11" spans="1:26" ht="12" customHeight="1">
      <c r="A11" s="17" t="s">
        <v>13</v>
      </c>
      <c r="B11" s="99">
        <v>0</v>
      </c>
      <c r="C11" s="99">
        <v>1643</v>
      </c>
      <c r="D11" s="99">
        <v>0</v>
      </c>
      <c r="E11" s="99">
        <v>0</v>
      </c>
      <c r="F11" s="99">
        <v>19</v>
      </c>
      <c r="G11" s="157">
        <f t="shared" si="3"/>
        <v>1662</v>
      </c>
      <c r="H11" s="27">
        <f>G11/G19</f>
        <v>9.8822689975026759E-2</v>
      </c>
      <c r="I11" s="15"/>
      <c r="J11" s="99">
        <v>0</v>
      </c>
      <c r="K11" s="99">
        <v>294</v>
      </c>
      <c r="L11" s="99">
        <v>0</v>
      </c>
      <c r="M11" s="99">
        <v>1</v>
      </c>
      <c r="N11" s="99">
        <v>0</v>
      </c>
      <c r="O11" s="99">
        <v>28</v>
      </c>
      <c r="P11" s="157">
        <f t="shared" si="4"/>
        <v>323</v>
      </c>
      <c r="Q11" s="27">
        <f>P11/P19</f>
        <v>9.8867462503826137E-2</v>
      </c>
      <c r="R11" s="15"/>
      <c r="S11" s="15">
        <f t="shared" si="5"/>
        <v>0</v>
      </c>
      <c r="T11" s="15">
        <f t="shared" si="0"/>
        <v>1937</v>
      </c>
      <c r="U11" s="15">
        <f t="shared" si="0"/>
        <v>0</v>
      </c>
      <c r="V11" s="15">
        <f t="shared" si="0"/>
        <v>1</v>
      </c>
      <c r="W11" s="15">
        <f t="shared" si="1"/>
        <v>0</v>
      </c>
      <c r="X11" s="15">
        <f t="shared" si="2"/>
        <v>47</v>
      </c>
      <c r="Y11" s="15">
        <f t="shared" ref="Y11:Y17" si="6">SUM(S11:X11)</f>
        <v>1985</v>
      </c>
      <c r="Z11" s="27">
        <f>Y11/Y19</f>
        <v>9.8829972616380379E-2</v>
      </c>
    </row>
    <row r="12" spans="1:26" ht="12" customHeight="1">
      <c r="A12" s="17" t="s">
        <v>14</v>
      </c>
      <c r="B12" s="99">
        <v>0</v>
      </c>
      <c r="C12" s="99">
        <v>2</v>
      </c>
      <c r="D12" s="99">
        <v>24</v>
      </c>
      <c r="E12" s="99">
        <v>0</v>
      </c>
      <c r="F12" s="99">
        <v>0</v>
      </c>
      <c r="G12" s="157">
        <f t="shared" si="3"/>
        <v>26</v>
      </c>
      <c r="H12" s="27">
        <f>G12/G19</f>
        <v>1.5459626590557736E-3</v>
      </c>
      <c r="I12" s="15"/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  <c r="P12" s="157">
        <f t="shared" si="4"/>
        <v>0</v>
      </c>
      <c r="Q12" s="27">
        <f>P12/P19</f>
        <v>0</v>
      </c>
      <c r="R12" s="15"/>
      <c r="S12" s="15">
        <f t="shared" si="5"/>
        <v>0</v>
      </c>
      <c r="T12" s="15">
        <f t="shared" si="0"/>
        <v>2</v>
      </c>
      <c r="U12" s="15">
        <f t="shared" si="0"/>
        <v>24</v>
      </c>
      <c r="V12" s="15">
        <f t="shared" si="0"/>
        <v>0</v>
      </c>
      <c r="W12" s="15">
        <f t="shared" si="1"/>
        <v>0</v>
      </c>
      <c r="X12" s="15">
        <f t="shared" si="2"/>
        <v>0</v>
      </c>
      <c r="Y12" s="15">
        <f t="shared" si="6"/>
        <v>26</v>
      </c>
      <c r="Z12" s="27">
        <f>Y12/Y19</f>
        <v>1.2944983818770227E-3</v>
      </c>
    </row>
    <row r="13" spans="1:26" ht="12" customHeight="1">
      <c r="A13" s="17" t="s">
        <v>109</v>
      </c>
      <c r="B13" s="99">
        <v>0</v>
      </c>
      <c r="C13" s="99">
        <v>34</v>
      </c>
      <c r="D13" s="99">
        <v>30</v>
      </c>
      <c r="E13" s="99">
        <v>1</v>
      </c>
      <c r="F13" s="99">
        <v>2</v>
      </c>
      <c r="G13" s="157">
        <f t="shared" si="3"/>
        <v>67</v>
      </c>
      <c r="H13" s="27">
        <f>G13/G19</f>
        <v>3.9838268521821861E-3</v>
      </c>
      <c r="I13" s="15"/>
      <c r="J13" s="99">
        <v>0</v>
      </c>
      <c r="K13" s="99">
        <v>14</v>
      </c>
      <c r="L13" s="99">
        <v>1</v>
      </c>
      <c r="M13" s="99">
        <v>1</v>
      </c>
      <c r="N13" s="99">
        <v>0</v>
      </c>
      <c r="O13" s="99">
        <v>59</v>
      </c>
      <c r="P13" s="157">
        <f t="shared" si="4"/>
        <v>75</v>
      </c>
      <c r="Q13" s="27">
        <f>P13/P19</f>
        <v>2.2956841138659319E-2</v>
      </c>
      <c r="R13" s="15"/>
      <c r="S13" s="15">
        <f t="shared" si="5"/>
        <v>0</v>
      </c>
      <c r="T13" s="15">
        <f t="shared" si="0"/>
        <v>48</v>
      </c>
      <c r="U13" s="15">
        <f t="shared" si="0"/>
        <v>31</v>
      </c>
      <c r="V13" s="15">
        <f t="shared" si="0"/>
        <v>2</v>
      </c>
      <c r="W13" s="15">
        <f t="shared" si="1"/>
        <v>0</v>
      </c>
      <c r="X13" s="15">
        <f t="shared" si="2"/>
        <v>61</v>
      </c>
      <c r="Y13" s="15">
        <f t="shared" si="6"/>
        <v>142</v>
      </c>
      <c r="Z13" s="27">
        <f>Y13/Y19</f>
        <v>7.0699527010206625E-3</v>
      </c>
    </row>
    <row r="14" spans="1:26" ht="12" customHeight="1">
      <c r="A14" s="17" t="s">
        <v>16</v>
      </c>
      <c r="B14" s="99">
        <v>0</v>
      </c>
      <c r="C14" s="99">
        <v>27</v>
      </c>
      <c r="D14" s="99">
        <v>0</v>
      </c>
      <c r="E14" s="99">
        <v>0</v>
      </c>
      <c r="F14" s="99">
        <v>4</v>
      </c>
      <c r="G14" s="157">
        <f t="shared" si="3"/>
        <v>31</v>
      </c>
      <c r="H14" s="27">
        <f>G14/G19</f>
        <v>1.8432631704126531E-3</v>
      </c>
      <c r="I14" s="15"/>
      <c r="J14" s="99">
        <v>0</v>
      </c>
      <c r="K14" s="99">
        <v>7</v>
      </c>
      <c r="L14" s="99">
        <v>0</v>
      </c>
      <c r="M14" s="99">
        <v>0</v>
      </c>
      <c r="N14" s="99">
        <v>0</v>
      </c>
      <c r="O14" s="99">
        <v>3</v>
      </c>
      <c r="P14" s="157">
        <f t="shared" si="4"/>
        <v>10</v>
      </c>
      <c r="Q14" s="27">
        <f>P14/P19</f>
        <v>3.0609121518212429E-3</v>
      </c>
      <c r="R14" s="15"/>
      <c r="S14" s="15">
        <f t="shared" si="5"/>
        <v>0</v>
      </c>
      <c r="T14" s="15">
        <f t="shared" si="0"/>
        <v>34</v>
      </c>
      <c r="U14" s="15">
        <f t="shared" si="0"/>
        <v>0</v>
      </c>
      <c r="V14" s="15">
        <f t="shared" si="0"/>
        <v>0</v>
      </c>
      <c r="W14" s="15">
        <f t="shared" si="1"/>
        <v>0</v>
      </c>
      <c r="X14" s="15">
        <f t="shared" si="2"/>
        <v>7</v>
      </c>
      <c r="Y14" s="15">
        <f t="shared" si="6"/>
        <v>41</v>
      </c>
      <c r="Z14" s="27">
        <f>Y14/Y19</f>
        <v>2.0413243714214589E-3</v>
      </c>
    </row>
    <row r="15" spans="1:26" ht="12" customHeight="1">
      <c r="A15" s="17" t="s">
        <v>17</v>
      </c>
      <c r="B15" s="99">
        <v>0</v>
      </c>
      <c r="C15" s="99">
        <v>6</v>
      </c>
      <c r="D15" s="99">
        <v>0</v>
      </c>
      <c r="E15" s="99">
        <v>0</v>
      </c>
      <c r="F15" s="99">
        <v>0</v>
      </c>
      <c r="G15" s="157">
        <f t="shared" si="3"/>
        <v>6</v>
      </c>
      <c r="H15" s="27">
        <f>G15/G19</f>
        <v>3.5676061362825543E-4</v>
      </c>
      <c r="I15" s="15"/>
      <c r="J15" s="99">
        <v>0</v>
      </c>
      <c r="K15" s="99">
        <v>5</v>
      </c>
      <c r="L15" s="99">
        <v>0</v>
      </c>
      <c r="M15" s="99">
        <v>0</v>
      </c>
      <c r="N15" s="99">
        <v>0</v>
      </c>
      <c r="O15" s="99">
        <v>1</v>
      </c>
      <c r="P15" s="157">
        <f t="shared" si="4"/>
        <v>6</v>
      </c>
      <c r="Q15" s="27">
        <f>P15/P19</f>
        <v>1.8365472910927456E-3</v>
      </c>
      <c r="R15" s="15"/>
      <c r="S15" s="15">
        <f t="shared" si="5"/>
        <v>0</v>
      </c>
      <c r="T15" s="15">
        <f t="shared" si="0"/>
        <v>11</v>
      </c>
      <c r="U15" s="15">
        <f t="shared" si="0"/>
        <v>0</v>
      </c>
      <c r="V15" s="15">
        <f t="shared" si="0"/>
        <v>0</v>
      </c>
      <c r="W15" s="15">
        <f t="shared" si="1"/>
        <v>0</v>
      </c>
      <c r="X15" s="15">
        <f t="shared" si="2"/>
        <v>1</v>
      </c>
      <c r="Y15" s="15">
        <f t="shared" si="6"/>
        <v>12</v>
      </c>
      <c r="Z15" s="27">
        <f>Y15/Y19</f>
        <v>5.9746079163554896E-4</v>
      </c>
    </row>
    <row r="16" spans="1:26" ht="12" customHeight="1">
      <c r="A16" s="17" t="s">
        <v>18</v>
      </c>
      <c r="B16" s="99">
        <v>0</v>
      </c>
      <c r="C16" s="99">
        <v>3</v>
      </c>
      <c r="D16" s="99">
        <v>0</v>
      </c>
      <c r="E16" s="99">
        <v>0</v>
      </c>
      <c r="F16" s="99">
        <v>1</v>
      </c>
      <c r="G16" s="157">
        <f t="shared" si="3"/>
        <v>4</v>
      </c>
      <c r="H16" s="27">
        <f>G16/G19</f>
        <v>2.3784040908550363E-4</v>
      </c>
      <c r="I16" s="15"/>
      <c r="J16" s="99">
        <v>0</v>
      </c>
      <c r="K16" s="99">
        <v>0</v>
      </c>
      <c r="L16" s="99">
        <v>0</v>
      </c>
      <c r="M16" s="99">
        <v>0</v>
      </c>
      <c r="N16" s="99">
        <v>0</v>
      </c>
      <c r="O16" s="99">
        <v>1</v>
      </c>
      <c r="P16" s="157">
        <f t="shared" si="4"/>
        <v>1</v>
      </c>
      <c r="Q16" s="27">
        <f>P16/P19</f>
        <v>3.0609121518212427E-4</v>
      </c>
      <c r="R16" s="15"/>
      <c r="S16" s="15">
        <f t="shared" si="5"/>
        <v>0</v>
      </c>
      <c r="T16" s="15">
        <f t="shared" si="0"/>
        <v>3</v>
      </c>
      <c r="U16" s="15">
        <f t="shared" si="0"/>
        <v>0</v>
      </c>
      <c r="V16" s="15">
        <f t="shared" si="0"/>
        <v>0</v>
      </c>
      <c r="W16" s="15">
        <f t="shared" si="1"/>
        <v>0</v>
      </c>
      <c r="X16" s="15">
        <f t="shared" si="2"/>
        <v>2</v>
      </c>
      <c r="Y16" s="15">
        <f t="shared" si="6"/>
        <v>5</v>
      </c>
      <c r="Z16" s="27">
        <f>Y16/Y19</f>
        <v>2.4894199651481205E-4</v>
      </c>
    </row>
    <row r="17" spans="1:26" ht="12" customHeight="1">
      <c r="A17" s="17" t="s">
        <v>19</v>
      </c>
      <c r="B17" s="99">
        <v>0</v>
      </c>
      <c r="C17" s="99">
        <v>3</v>
      </c>
      <c r="D17" s="99">
        <v>0</v>
      </c>
      <c r="E17" s="99">
        <v>0</v>
      </c>
      <c r="F17" s="99">
        <v>2</v>
      </c>
      <c r="G17" s="157">
        <f t="shared" si="3"/>
        <v>5</v>
      </c>
      <c r="H17" s="27">
        <f>G17/G19</f>
        <v>2.9730051135687955E-4</v>
      </c>
      <c r="I17" s="15"/>
      <c r="J17" s="99">
        <v>0</v>
      </c>
      <c r="K17" s="99">
        <v>1</v>
      </c>
      <c r="L17" s="99">
        <v>0</v>
      </c>
      <c r="M17" s="99">
        <v>0</v>
      </c>
      <c r="N17" s="99">
        <v>0</v>
      </c>
      <c r="O17" s="99">
        <v>2</v>
      </c>
      <c r="P17" s="157">
        <f t="shared" si="4"/>
        <v>3</v>
      </c>
      <c r="Q17" s="27">
        <f>P17/P19</f>
        <v>9.1827364554637281E-4</v>
      </c>
      <c r="R17" s="15"/>
      <c r="S17" s="15">
        <f t="shared" si="5"/>
        <v>0</v>
      </c>
      <c r="T17" s="15">
        <f t="shared" si="0"/>
        <v>4</v>
      </c>
      <c r="U17" s="15">
        <f t="shared" si="0"/>
        <v>0</v>
      </c>
      <c r="V17" s="15">
        <f t="shared" si="0"/>
        <v>0</v>
      </c>
      <c r="W17" s="15">
        <f t="shared" si="1"/>
        <v>0</v>
      </c>
      <c r="X17" s="15">
        <f t="shared" si="2"/>
        <v>4</v>
      </c>
      <c r="Y17" s="15">
        <f t="shared" si="6"/>
        <v>8</v>
      </c>
      <c r="Z17" s="27">
        <f>Y17/Y19</f>
        <v>3.9830719442369929E-4</v>
      </c>
    </row>
    <row r="18" spans="1:26" ht="12" customHeight="1">
      <c r="A18" s="17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s="140" customFormat="1" ht="12" customHeight="1">
      <c r="A19" s="160" t="s">
        <v>8</v>
      </c>
      <c r="B19" s="161">
        <f>SUM(B9:B17)</f>
        <v>9829</v>
      </c>
      <c r="C19" s="161">
        <f t="shared" ref="C19:F19" si="7">SUM(C9:C17)</f>
        <v>3652</v>
      </c>
      <c r="D19" s="161">
        <f t="shared" si="7"/>
        <v>2458</v>
      </c>
      <c r="E19" s="161">
        <f t="shared" si="7"/>
        <v>502</v>
      </c>
      <c r="F19" s="161">
        <f t="shared" si="7"/>
        <v>377</v>
      </c>
      <c r="G19" s="161">
        <f t="shared" ref="G19" si="8">SUM(B19:F19)</f>
        <v>16818</v>
      </c>
      <c r="H19" s="162">
        <f>G19/G19</f>
        <v>1</v>
      </c>
      <c r="I19" s="163"/>
      <c r="J19" s="161">
        <f>SUM(J9:J17)</f>
        <v>1123</v>
      </c>
      <c r="K19" s="161">
        <f t="shared" ref="K19:O19" si="9">SUM(K9:K17)</f>
        <v>422</v>
      </c>
      <c r="L19" s="161">
        <f t="shared" si="9"/>
        <v>78</v>
      </c>
      <c r="M19" s="161">
        <f t="shared" si="9"/>
        <v>478</v>
      </c>
      <c r="N19" s="161">
        <f t="shared" si="9"/>
        <v>3</v>
      </c>
      <c r="O19" s="161">
        <f t="shared" si="9"/>
        <v>1163</v>
      </c>
      <c r="P19" s="161">
        <f t="shared" ref="P19" si="10">SUM(J19:O19)</f>
        <v>3267</v>
      </c>
      <c r="Q19" s="162">
        <f>P19/P19</f>
        <v>1</v>
      </c>
      <c r="R19" s="163"/>
      <c r="S19" s="163">
        <f t="shared" ref="S19:V19" si="11">B19+J19</f>
        <v>10952</v>
      </c>
      <c r="T19" s="163">
        <f t="shared" si="11"/>
        <v>4074</v>
      </c>
      <c r="U19" s="163">
        <f t="shared" si="11"/>
        <v>2536</v>
      </c>
      <c r="V19" s="163">
        <f t="shared" si="11"/>
        <v>980</v>
      </c>
      <c r="W19" s="163">
        <f>N19</f>
        <v>3</v>
      </c>
      <c r="X19" s="163">
        <f>F19+O19</f>
        <v>1540</v>
      </c>
      <c r="Y19" s="163">
        <f t="shared" ref="Y19" si="12">SUM(S19:X19)</f>
        <v>20085</v>
      </c>
      <c r="Z19" s="162">
        <f>Y19/Y19</f>
        <v>1</v>
      </c>
    </row>
    <row r="20" spans="1:26" ht="12" customHeight="1">
      <c r="A20" s="13" t="s">
        <v>33</v>
      </c>
      <c r="B20" s="39">
        <f>B19/G19</f>
        <v>0.58443334522535384</v>
      </c>
      <c r="C20" s="39">
        <f>C19/G19</f>
        <v>0.21714829349506481</v>
      </c>
      <c r="D20" s="39">
        <f>D19/G19</f>
        <v>0.14615293138304197</v>
      </c>
      <c r="E20" s="39">
        <f>E19/G19</f>
        <v>2.9848971340230707E-2</v>
      </c>
      <c r="F20" s="39">
        <f>F19/G19</f>
        <v>2.2416458556308718E-2</v>
      </c>
      <c r="G20" s="39">
        <f>G19/G19</f>
        <v>1</v>
      </c>
      <c r="H20" s="39"/>
      <c r="I20" s="39"/>
      <c r="J20" s="39">
        <f>J19/P19</f>
        <v>0.34374043464952558</v>
      </c>
      <c r="K20" s="39">
        <f>K19/P19</f>
        <v>0.12917049280685644</v>
      </c>
      <c r="L20" s="39">
        <f>L19/P19</f>
        <v>2.3875114784205693E-2</v>
      </c>
      <c r="M20" s="39">
        <f>M19/P19</f>
        <v>0.14631160085705541</v>
      </c>
      <c r="N20" s="39">
        <f>N19/P19</f>
        <v>9.1827364554637281E-4</v>
      </c>
      <c r="O20" s="39">
        <f>O19/P19</f>
        <v>0.35598408325681052</v>
      </c>
      <c r="P20" s="39">
        <f>P19/P19</f>
        <v>1</v>
      </c>
      <c r="Q20" s="39"/>
      <c r="R20" s="39"/>
      <c r="S20" s="39">
        <f>S19/Y19</f>
        <v>0.54528254916604435</v>
      </c>
      <c r="T20" s="39">
        <f>T19/Y19</f>
        <v>0.20283793876026887</v>
      </c>
      <c r="U20" s="39">
        <f>U19/Y19</f>
        <v>0.12626338063231268</v>
      </c>
      <c r="V20" s="39">
        <f>V19/Y19</f>
        <v>4.8792631316903159E-2</v>
      </c>
      <c r="W20" s="39">
        <f>W19/Y19</f>
        <v>1.4936519790888724E-4</v>
      </c>
      <c r="X20" s="39">
        <f>X19/Y19</f>
        <v>7.667413492656211E-2</v>
      </c>
      <c r="Y20" s="39">
        <f>Y19/Y19</f>
        <v>1</v>
      </c>
      <c r="Z20" s="39"/>
    </row>
    <row r="21" spans="1:26" ht="12" customHeight="1">
      <c r="A21" s="26" t="s">
        <v>89</v>
      </c>
      <c r="B21" s="15">
        <f>SUM(B10:B17)</f>
        <v>0</v>
      </c>
      <c r="C21" s="15">
        <f t="shared" ref="C21:P21" si="13">SUM(C10:C17)</f>
        <v>3639</v>
      </c>
      <c r="D21" s="15">
        <f t="shared" si="13"/>
        <v>2422</v>
      </c>
      <c r="E21" s="15">
        <f t="shared" si="13"/>
        <v>39</v>
      </c>
      <c r="F21" s="15">
        <f t="shared" si="13"/>
        <v>92</v>
      </c>
      <c r="G21" s="15">
        <f t="shared" si="13"/>
        <v>6192</v>
      </c>
      <c r="H21" s="15"/>
      <c r="I21" s="15"/>
      <c r="J21" s="15">
        <f t="shared" si="13"/>
        <v>0</v>
      </c>
      <c r="K21" s="15">
        <f t="shared" si="13"/>
        <v>399</v>
      </c>
      <c r="L21" s="15">
        <f t="shared" si="13"/>
        <v>42</v>
      </c>
      <c r="M21" s="15">
        <f t="shared" si="13"/>
        <v>8</v>
      </c>
      <c r="N21" s="15">
        <f t="shared" si="13"/>
        <v>0</v>
      </c>
      <c r="O21" s="15">
        <f t="shared" si="13"/>
        <v>176</v>
      </c>
      <c r="P21" s="15">
        <f t="shared" si="13"/>
        <v>625</v>
      </c>
      <c r="Q21" s="15"/>
      <c r="R21" s="15"/>
      <c r="S21" s="15">
        <f t="shared" ref="S21:V21" si="14">SUM(S10:S17)</f>
        <v>0</v>
      </c>
      <c r="T21" s="15">
        <f t="shared" si="14"/>
        <v>4038</v>
      </c>
      <c r="U21" s="15">
        <f t="shared" si="14"/>
        <v>2464</v>
      </c>
      <c r="V21" s="15">
        <f t="shared" si="14"/>
        <v>47</v>
      </c>
      <c r="W21" s="15">
        <f>SUM(W10:W17)</f>
        <v>0</v>
      </c>
      <c r="X21" s="15">
        <f>SUM(X10:X17)</f>
        <v>268</v>
      </c>
      <c r="Y21" s="15">
        <f>SUM(Y10:Y17)</f>
        <v>6817</v>
      </c>
      <c r="Z21" s="15"/>
    </row>
    <row r="22" spans="1:26" ht="12" customHeight="1">
      <c r="A22" s="26" t="s">
        <v>34</v>
      </c>
      <c r="B22" s="27">
        <f t="shared" ref="B22:G22" si="15">B21/B19</f>
        <v>0</v>
      </c>
      <c r="C22" s="27">
        <f t="shared" si="15"/>
        <v>0.99644030668127048</v>
      </c>
      <c r="D22" s="27">
        <f t="shared" si="15"/>
        <v>0.98535394629780304</v>
      </c>
      <c r="E22" s="27">
        <f t="shared" si="15"/>
        <v>7.7689243027888447E-2</v>
      </c>
      <c r="F22" s="27">
        <f t="shared" si="15"/>
        <v>0.24403183023872679</v>
      </c>
      <c r="G22" s="27">
        <f t="shared" si="15"/>
        <v>0.36817695326435962</v>
      </c>
      <c r="H22" s="27"/>
      <c r="I22" s="27"/>
      <c r="J22" s="27">
        <f t="shared" ref="J22:P22" si="16">J21/J19</f>
        <v>0</v>
      </c>
      <c r="K22" s="27">
        <f t="shared" si="16"/>
        <v>0.9454976303317536</v>
      </c>
      <c r="L22" s="27">
        <f t="shared" si="16"/>
        <v>0.53846153846153844</v>
      </c>
      <c r="M22" s="27">
        <f t="shared" si="16"/>
        <v>1.6736401673640166E-2</v>
      </c>
      <c r="N22" s="27">
        <f t="shared" si="16"/>
        <v>0</v>
      </c>
      <c r="O22" s="27">
        <f t="shared" si="16"/>
        <v>0.15133276010318142</v>
      </c>
      <c r="P22" s="27">
        <f t="shared" si="16"/>
        <v>0.19130700948882767</v>
      </c>
      <c r="Q22" s="27"/>
      <c r="R22" s="27"/>
      <c r="S22" s="27">
        <f t="shared" ref="S22:Y22" si="17">S21/S19</f>
        <v>0</v>
      </c>
      <c r="T22" s="27">
        <f t="shared" si="17"/>
        <v>0.99116347569955821</v>
      </c>
      <c r="U22" s="27">
        <f t="shared" si="17"/>
        <v>0.97160883280757093</v>
      </c>
      <c r="V22" s="27">
        <f t="shared" si="17"/>
        <v>4.7959183673469387E-2</v>
      </c>
      <c r="W22" s="27">
        <f t="shared" si="17"/>
        <v>0</v>
      </c>
      <c r="X22" s="27">
        <f t="shared" si="17"/>
        <v>0.17402597402597403</v>
      </c>
      <c r="Y22" s="27">
        <f t="shared" si="17"/>
        <v>0.33940751804829472</v>
      </c>
      <c r="Z22" s="27"/>
    </row>
    <row r="23" spans="1:26" ht="12" customHeight="1">
      <c r="A23" s="42" t="s">
        <v>35</v>
      </c>
      <c r="B23" s="43">
        <f>B21/G21</f>
        <v>0</v>
      </c>
      <c r="C23" s="43">
        <f>C21/G21</f>
        <v>0.58769379844961245</v>
      </c>
      <c r="D23" s="43">
        <f>D21/G21</f>
        <v>0.39114987080103358</v>
      </c>
      <c r="E23" s="43">
        <f>E21/G21</f>
        <v>6.2984496124031007E-3</v>
      </c>
      <c r="F23" s="43">
        <f>F21/G21</f>
        <v>1.4857881136950904E-2</v>
      </c>
      <c r="G23" s="43">
        <f>G21/G21</f>
        <v>1</v>
      </c>
      <c r="H23" s="43"/>
      <c r="I23" s="43"/>
      <c r="J23" s="43">
        <f>J21/P21</f>
        <v>0</v>
      </c>
      <c r="K23" s="43">
        <f>K21/P21</f>
        <v>0.63839999999999997</v>
      </c>
      <c r="L23" s="43">
        <f>L21/P21</f>
        <v>6.7199999999999996E-2</v>
      </c>
      <c r="M23" s="43">
        <f>M21/P21</f>
        <v>1.2800000000000001E-2</v>
      </c>
      <c r="N23" s="43">
        <f>N21/P21</f>
        <v>0</v>
      </c>
      <c r="O23" s="43">
        <f>O21/P21</f>
        <v>0.28160000000000002</v>
      </c>
      <c r="P23" s="43">
        <f>P21/P21</f>
        <v>1</v>
      </c>
      <c r="Q23" s="54"/>
      <c r="R23" s="43"/>
      <c r="S23" s="43">
        <f>S21/Y21</f>
        <v>0</v>
      </c>
      <c r="T23" s="43">
        <f>T21/Y21</f>
        <v>0.5923426727299399</v>
      </c>
      <c r="U23" s="43">
        <f>U21/Y21</f>
        <v>0.36144931788176615</v>
      </c>
      <c r="V23" s="43">
        <f>V21/Y21</f>
        <v>6.8945283849200529E-3</v>
      </c>
      <c r="W23" s="43">
        <f>W21/Y21</f>
        <v>0</v>
      </c>
      <c r="X23" s="43">
        <f>X21/Y21</f>
        <v>3.9313481003373917E-2</v>
      </c>
      <c r="Y23" s="43">
        <f>Y21/Y21</f>
        <v>1</v>
      </c>
      <c r="Z23" s="43"/>
    </row>
    <row r="24" spans="1:26" ht="12" customHeight="1">
      <c r="A24" s="19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9"/>
      <c r="M24" s="83"/>
      <c r="N24" s="295" t="s">
        <v>20</v>
      </c>
      <c r="O24" s="296"/>
      <c r="P24" s="296"/>
      <c r="Q24" s="83"/>
      <c r="R24" s="15"/>
    </row>
    <row r="25" spans="1:26" ht="12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26" ht="12" customHeight="1">
      <c r="A26" s="96" t="s">
        <v>75</v>
      </c>
      <c r="B26" s="103"/>
      <c r="C26" s="103"/>
      <c r="D26" s="103"/>
      <c r="E26" s="103"/>
      <c r="F26" s="103"/>
      <c r="G26" s="103"/>
      <c r="K26" s="103"/>
      <c r="L26" s="103"/>
      <c r="M26" s="103"/>
      <c r="N26" s="103"/>
      <c r="O26" s="103"/>
      <c r="P26" s="103"/>
      <c r="Q26" s="86"/>
      <c r="R26" s="86"/>
    </row>
    <row r="27" spans="1:26" ht="12" customHeight="1">
      <c r="A27" s="96" t="s">
        <v>164</v>
      </c>
      <c r="B27" s="86"/>
      <c r="C27" s="86"/>
      <c r="D27" s="86"/>
      <c r="E27" s="86"/>
      <c r="F27" s="86"/>
      <c r="G27" s="86"/>
      <c r="K27" s="86"/>
      <c r="L27" s="86"/>
      <c r="M27" s="86"/>
      <c r="N27" s="86"/>
      <c r="O27" s="86"/>
      <c r="P27" s="86"/>
      <c r="Q27" s="86"/>
      <c r="R27" s="86"/>
      <c r="T27" s="289"/>
      <c r="U27" s="290"/>
    </row>
    <row r="28" spans="1:26" ht="12" customHeight="1">
      <c r="A28" s="97" t="s">
        <v>74</v>
      </c>
      <c r="B28" s="100"/>
      <c r="C28" s="101"/>
      <c r="D28" s="102"/>
      <c r="E28" s="102"/>
      <c r="F28" s="102"/>
      <c r="G28" s="102"/>
      <c r="K28" s="102"/>
      <c r="L28" s="102"/>
      <c r="M28" s="102"/>
      <c r="N28" s="102"/>
      <c r="O28" s="102"/>
      <c r="P28" s="102"/>
      <c r="Q28" s="22"/>
      <c r="R28" s="22"/>
      <c r="T28" s="289"/>
      <c r="U28" s="290"/>
    </row>
    <row r="29" spans="1:26" ht="12" customHeight="1">
      <c r="A29" s="5" t="s">
        <v>1</v>
      </c>
      <c r="B29" s="4"/>
      <c r="C29" s="4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T29" s="40"/>
    </row>
    <row r="30" spans="1:26" ht="12" customHeight="1">
      <c r="A30" s="6"/>
      <c r="B30" s="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8"/>
      <c r="R30" s="6"/>
      <c r="T30" s="41"/>
      <c r="U30" s="27"/>
    </row>
    <row r="31" spans="1:26" ht="12" customHeight="1">
      <c r="A31" s="8"/>
      <c r="B31" s="293" t="s">
        <v>37</v>
      </c>
      <c r="C31" s="293"/>
      <c r="D31" s="293"/>
      <c r="E31" s="293"/>
      <c r="F31" s="293"/>
      <c r="G31" s="293"/>
      <c r="H31" s="52"/>
      <c r="I31" s="8"/>
      <c r="J31" s="293" t="s">
        <v>38</v>
      </c>
      <c r="K31" s="294"/>
      <c r="L31" s="294"/>
      <c r="M31" s="294"/>
      <c r="N31" s="294"/>
      <c r="O31" s="294"/>
      <c r="P31" s="294"/>
      <c r="Q31" s="82"/>
      <c r="R31" s="8"/>
      <c r="S31" s="293" t="s">
        <v>77</v>
      </c>
      <c r="T31" s="294"/>
      <c r="U31" s="294"/>
      <c r="V31" s="294"/>
      <c r="W31" s="294"/>
      <c r="X31" s="294"/>
      <c r="Y31" s="294"/>
      <c r="Z31" s="71"/>
    </row>
    <row r="32" spans="1:26" ht="24" customHeight="1">
      <c r="A32" s="9"/>
      <c r="B32" s="10" t="s">
        <v>4</v>
      </c>
      <c r="C32" s="10" t="s">
        <v>5</v>
      </c>
      <c r="D32" s="10" t="s">
        <v>6</v>
      </c>
      <c r="E32" s="10" t="s">
        <v>7</v>
      </c>
      <c r="F32" s="10" t="s">
        <v>10</v>
      </c>
      <c r="G32" s="10" t="s">
        <v>8</v>
      </c>
      <c r="H32" s="53" t="s">
        <v>33</v>
      </c>
      <c r="I32" s="10"/>
      <c r="J32" s="10" t="s">
        <v>4</v>
      </c>
      <c r="K32" s="10" t="s">
        <v>5</v>
      </c>
      <c r="L32" s="10" t="s">
        <v>6</v>
      </c>
      <c r="M32" s="10" t="s">
        <v>7</v>
      </c>
      <c r="N32" s="10" t="s">
        <v>9</v>
      </c>
      <c r="O32" s="10" t="s">
        <v>10</v>
      </c>
      <c r="P32" s="11" t="s">
        <v>8</v>
      </c>
      <c r="Q32" s="53" t="s">
        <v>33</v>
      </c>
      <c r="R32" s="10"/>
      <c r="S32" s="10" t="s">
        <v>4</v>
      </c>
      <c r="T32" s="10" t="s">
        <v>5</v>
      </c>
      <c r="U32" s="10" t="s">
        <v>6</v>
      </c>
      <c r="V32" s="10" t="s">
        <v>7</v>
      </c>
      <c r="W32" s="10" t="s">
        <v>9</v>
      </c>
      <c r="X32" s="10" t="s">
        <v>10</v>
      </c>
      <c r="Y32" s="11" t="s">
        <v>8</v>
      </c>
      <c r="Z32" s="53" t="s">
        <v>33</v>
      </c>
    </row>
    <row r="33" spans="1:26" ht="12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29"/>
      <c r="R33" s="8"/>
      <c r="S33" s="15"/>
      <c r="T33" s="15"/>
      <c r="U33" s="15"/>
      <c r="V33" s="15"/>
      <c r="W33" s="15"/>
      <c r="X33" s="15"/>
      <c r="Y33" s="15"/>
      <c r="Z33" s="15"/>
    </row>
    <row r="34" spans="1:26" ht="12" customHeight="1">
      <c r="A34" s="16" t="s">
        <v>11</v>
      </c>
      <c r="B34" s="99">
        <v>2749830</v>
      </c>
      <c r="C34" s="99">
        <v>1955</v>
      </c>
      <c r="D34" s="99">
        <v>6500</v>
      </c>
      <c r="E34" s="99">
        <v>132575</v>
      </c>
      <c r="F34" s="99">
        <v>91795</v>
      </c>
      <c r="G34" s="99">
        <v>2982655</v>
      </c>
      <c r="H34" s="27">
        <f>G34/G44</f>
        <v>0.70729309935973439</v>
      </c>
      <c r="I34" s="12"/>
      <c r="J34" s="99">
        <v>1040385</v>
      </c>
      <c r="K34" s="99">
        <v>22280</v>
      </c>
      <c r="L34" s="99">
        <v>42695</v>
      </c>
      <c r="M34" s="99">
        <v>471805</v>
      </c>
      <c r="N34" s="99">
        <v>3465</v>
      </c>
      <c r="O34" s="99">
        <v>1069040</v>
      </c>
      <c r="P34" s="99">
        <v>2649675</v>
      </c>
      <c r="Q34" s="27">
        <f>P34/P44</f>
        <v>0.8190965647822559</v>
      </c>
      <c r="R34" s="12"/>
      <c r="S34" s="15">
        <f>B34+J34</f>
        <v>3790215</v>
      </c>
      <c r="T34" s="15">
        <f t="shared" ref="T34:V42" si="18">C34+K34</f>
        <v>24235</v>
      </c>
      <c r="U34" s="15">
        <f t="shared" si="18"/>
        <v>49195</v>
      </c>
      <c r="V34" s="15">
        <f>E34+M34</f>
        <v>604380</v>
      </c>
      <c r="W34" s="15">
        <f t="shared" ref="W34:W42" si="19">N34</f>
        <v>3465</v>
      </c>
      <c r="X34" s="15">
        <f t="shared" ref="X34:X42" si="20">F34+O34</f>
        <v>1160835</v>
      </c>
      <c r="Y34" s="15">
        <f>SUM(S34:X34)</f>
        <v>5632325</v>
      </c>
      <c r="Z34" s="27">
        <f>Y34/Y44</f>
        <v>0.75586915575548663</v>
      </c>
    </row>
    <row r="35" spans="1:26" ht="12" customHeight="1">
      <c r="A35" s="17" t="s">
        <v>12</v>
      </c>
      <c r="B35" s="99">
        <v>0</v>
      </c>
      <c r="C35" s="99">
        <v>367200</v>
      </c>
      <c r="D35" s="99">
        <v>399250</v>
      </c>
      <c r="E35" s="99">
        <v>8005</v>
      </c>
      <c r="F35" s="99">
        <v>14530</v>
      </c>
      <c r="G35" s="99">
        <v>788980</v>
      </c>
      <c r="H35" s="27">
        <f>G35/G44</f>
        <v>0.18709509129713067</v>
      </c>
      <c r="I35" s="12"/>
      <c r="J35" s="99">
        <v>0</v>
      </c>
      <c r="K35" s="99">
        <v>63050</v>
      </c>
      <c r="L35" s="99">
        <v>32890</v>
      </c>
      <c r="M35" s="99">
        <v>5070</v>
      </c>
      <c r="N35" s="99">
        <v>0</v>
      </c>
      <c r="O35" s="99">
        <v>83945</v>
      </c>
      <c r="P35" s="99">
        <v>184950</v>
      </c>
      <c r="Q35" s="27">
        <f>P35/P44</f>
        <v>5.717377023841725E-2</v>
      </c>
      <c r="R35" s="12"/>
      <c r="S35" s="15">
        <f t="shared" ref="S35:S42" si="21">B35+J35</f>
        <v>0</v>
      </c>
      <c r="T35" s="15">
        <f t="shared" si="18"/>
        <v>430250</v>
      </c>
      <c r="U35" s="15">
        <f t="shared" si="18"/>
        <v>432140</v>
      </c>
      <c r="V35" s="15">
        <f t="shared" si="18"/>
        <v>13075</v>
      </c>
      <c r="W35" s="15">
        <f t="shared" si="19"/>
        <v>0</v>
      </c>
      <c r="X35" s="15">
        <f t="shared" si="20"/>
        <v>98475</v>
      </c>
      <c r="Y35" s="15">
        <f>SUM(S35:X35)</f>
        <v>973940</v>
      </c>
      <c r="Z35" s="27">
        <f>Y35/Y44</f>
        <v>0.13070467445619682</v>
      </c>
    </row>
    <row r="36" spans="1:26" ht="12" customHeight="1">
      <c r="A36" s="17" t="s">
        <v>13</v>
      </c>
      <c r="B36" s="99">
        <v>0</v>
      </c>
      <c r="C36" s="99">
        <v>407745</v>
      </c>
      <c r="D36" s="99">
        <v>0</v>
      </c>
      <c r="E36" s="99">
        <v>0</v>
      </c>
      <c r="F36" s="99">
        <v>5225</v>
      </c>
      <c r="G36" s="99">
        <v>412975</v>
      </c>
      <c r="H36" s="27">
        <f>G36/G44</f>
        <v>9.7930993597344085E-2</v>
      </c>
      <c r="I36" s="12"/>
      <c r="J36" s="99">
        <v>0</v>
      </c>
      <c r="K36" s="99">
        <v>281060</v>
      </c>
      <c r="L36" s="99">
        <v>0</v>
      </c>
      <c r="M36" s="99">
        <v>1230</v>
      </c>
      <c r="N36" s="99">
        <v>0</v>
      </c>
      <c r="O36" s="99">
        <v>31135</v>
      </c>
      <c r="P36" s="99">
        <v>313425</v>
      </c>
      <c r="Q36" s="27">
        <f>P36/P44</f>
        <v>9.6889369759264266E-2</v>
      </c>
      <c r="R36" s="12"/>
      <c r="S36" s="15">
        <f t="shared" si="21"/>
        <v>0</v>
      </c>
      <c r="T36" s="15">
        <f t="shared" si="18"/>
        <v>688805</v>
      </c>
      <c r="U36" s="15">
        <f t="shared" si="18"/>
        <v>0</v>
      </c>
      <c r="V36" s="15">
        <f t="shared" si="18"/>
        <v>1230</v>
      </c>
      <c r="W36" s="15">
        <f t="shared" si="19"/>
        <v>0</v>
      </c>
      <c r="X36" s="15">
        <f t="shared" si="20"/>
        <v>36360</v>
      </c>
      <c r="Y36" s="15">
        <f t="shared" ref="Y36:Y42" si="22">SUM(S36:X36)</f>
        <v>726395</v>
      </c>
      <c r="Z36" s="27">
        <f>Y36/Y44</f>
        <v>9.7483645811455619E-2</v>
      </c>
    </row>
    <row r="37" spans="1:26" ht="12" customHeight="1">
      <c r="A37" s="17" t="s">
        <v>14</v>
      </c>
      <c r="B37" s="99">
        <v>0</v>
      </c>
      <c r="C37" s="99">
        <v>405</v>
      </c>
      <c r="D37" s="99">
        <v>4095</v>
      </c>
      <c r="E37" s="99">
        <v>0</v>
      </c>
      <c r="F37" s="99">
        <v>0</v>
      </c>
      <c r="G37" s="99">
        <v>4500</v>
      </c>
      <c r="H37" s="27">
        <f>G37/G44</f>
        <v>1.0671093194213896E-3</v>
      </c>
      <c r="I37" s="12"/>
      <c r="J37" s="99">
        <v>0</v>
      </c>
      <c r="K37" s="99">
        <v>0</v>
      </c>
      <c r="L37" s="99">
        <v>0</v>
      </c>
      <c r="M37" s="99">
        <v>0</v>
      </c>
      <c r="N37" s="99">
        <v>0</v>
      </c>
      <c r="O37" s="99">
        <v>0</v>
      </c>
      <c r="P37" s="99">
        <v>0</v>
      </c>
      <c r="Q37" s="27">
        <f>P37/P44</f>
        <v>0</v>
      </c>
      <c r="R37" s="12"/>
      <c r="S37" s="15">
        <f t="shared" si="21"/>
        <v>0</v>
      </c>
      <c r="T37" s="15">
        <f t="shared" si="18"/>
        <v>405</v>
      </c>
      <c r="U37" s="15">
        <f t="shared" si="18"/>
        <v>4095</v>
      </c>
      <c r="V37" s="15">
        <f t="shared" si="18"/>
        <v>0</v>
      </c>
      <c r="W37" s="15">
        <f t="shared" si="19"/>
        <v>0</v>
      </c>
      <c r="X37" s="15">
        <f t="shared" si="20"/>
        <v>0</v>
      </c>
      <c r="Y37" s="15">
        <f t="shared" si="22"/>
        <v>4500</v>
      </c>
      <c r="Z37" s="27">
        <f>Y37/Y44</f>
        <v>6.0390890101329209E-4</v>
      </c>
    </row>
    <row r="38" spans="1:26" ht="12" customHeight="1">
      <c r="A38" s="17" t="s">
        <v>109</v>
      </c>
      <c r="B38" s="99">
        <v>0</v>
      </c>
      <c r="C38" s="99">
        <v>7640</v>
      </c>
      <c r="D38" s="99">
        <v>5625</v>
      </c>
      <c r="E38" s="99">
        <v>195</v>
      </c>
      <c r="F38" s="99">
        <v>200</v>
      </c>
      <c r="G38" s="99">
        <v>13660</v>
      </c>
      <c r="H38" s="27">
        <f>G38/G44</f>
        <v>3.2392696229547073E-3</v>
      </c>
      <c r="I38" s="12"/>
      <c r="J38" s="99">
        <v>0</v>
      </c>
      <c r="K38" s="99">
        <v>11930</v>
      </c>
      <c r="L38" s="99">
        <v>745</v>
      </c>
      <c r="M38" s="99">
        <v>560</v>
      </c>
      <c r="N38" s="99">
        <v>0</v>
      </c>
      <c r="O38" s="99">
        <v>59870</v>
      </c>
      <c r="P38" s="99">
        <v>73105</v>
      </c>
      <c r="Q38" s="27">
        <f>P38/P44</f>
        <v>2.2599018509215966E-2</v>
      </c>
      <c r="R38" s="12"/>
      <c r="S38" s="15">
        <f t="shared" si="21"/>
        <v>0</v>
      </c>
      <c r="T38" s="15">
        <f t="shared" si="18"/>
        <v>19570</v>
      </c>
      <c r="U38" s="15">
        <f t="shared" si="18"/>
        <v>6370</v>
      </c>
      <c r="V38" s="15">
        <f t="shared" si="18"/>
        <v>755</v>
      </c>
      <c r="W38" s="15">
        <f t="shared" si="19"/>
        <v>0</v>
      </c>
      <c r="X38" s="15">
        <f t="shared" si="20"/>
        <v>60070</v>
      </c>
      <c r="Y38" s="15">
        <f t="shared" si="22"/>
        <v>86765</v>
      </c>
      <c r="Z38" s="27">
        <f>Y38/Y44</f>
        <v>1.1644034621426285E-2</v>
      </c>
    </row>
    <row r="39" spans="1:26" ht="12" customHeight="1">
      <c r="A39" s="17" t="s">
        <v>16</v>
      </c>
      <c r="B39" s="99">
        <v>0</v>
      </c>
      <c r="C39" s="99">
        <v>8835</v>
      </c>
      <c r="D39" s="99">
        <v>0</v>
      </c>
      <c r="E39" s="99">
        <v>0</v>
      </c>
      <c r="F39" s="99">
        <v>985</v>
      </c>
      <c r="G39" s="99">
        <v>9825</v>
      </c>
      <c r="H39" s="27">
        <f>G39/G44</f>
        <v>2.3298553474033674E-3</v>
      </c>
      <c r="I39" s="12"/>
      <c r="J39" s="99">
        <v>0</v>
      </c>
      <c r="K39" s="99">
        <v>4615</v>
      </c>
      <c r="L39" s="99">
        <v>0</v>
      </c>
      <c r="M39" s="99">
        <v>0</v>
      </c>
      <c r="N39" s="99">
        <v>0</v>
      </c>
      <c r="O39" s="99">
        <v>2640</v>
      </c>
      <c r="P39" s="99">
        <v>7255</v>
      </c>
      <c r="Q39" s="27">
        <f>P39/P44</f>
        <v>2.2427450828857373E-3</v>
      </c>
      <c r="R39" s="12"/>
      <c r="S39" s="15">
        <f t="shared" si="21"/>
        <v>0</v>
      </c>
      <c r="T39" s="15">
        <f t="shared" si="18"/>
        <v>13450</v>
      </c>
      <c r="U39" s="15">
        <f t="shared" si="18"/>
        <v>0</v>
      </c>
      <c r="V39" s="15">
        <f t="shared" si="18"/>
        <v>0</v>
      </c>
      <c r="W39" s="15">
        <f t="shared" si="19"/>
        <v>0</v>
      </c>
      <c r="X39" s="15">
        <f t="shared" si="20"/>
        <v>3625</v>
      </c>
      <c r="Y39" s="15">
        <f t="shared" si="22"/>
        <v>17075</v>
      </c>
      <c r="Z39" s="27">
        <f>Y39/Y44</f>
        <v>2.291498774400436E-3</v>
      </c>
    </row>
    <row r="40" spans="1:26" ht="12" customHeight="1">
      <c r="A40" s="17" t="s">
        <v>17</v>
      </c>
      <c r="B40" s="99">
        <v>0</v>
      </c>
      <c r="C40" s="99">
        <v>2155</v>
      </c>
      <c r="D40" s="99">
        <v>0</v>
      </c>
      <c r="E40" s="99">
        <v>0</v>
      </c>
      <c r="F40" s="99">
        <v>0</v>
      </c>
      <c r="G40" s="99">
        <v>2155</v>
      </c>
      <c r="H40" s="27">
        <f>G40/G44</f>
        <v>5.1102679630068764E-4</v>
      </c>
      <c r="I40" s="12"/>
      <c r="J40" s="99">
        <v>0</v>
      </c>
      <c r="K40" s="99">
        <v>2530</v>
      </c>
      <c r="L40" s="99">
        <v>0</v>
      </c>
      <c r="M40" s="99">
        <v>0</v>
      </c>
      <c r="N40" s="99">
        <v>0</v>
      </c>
      <c r="O40" s="99">
        <v>635</v>
      </c>
      <c r="P40" s="99">
        <v>3160</v>
      </c>
      <c r="Q40" s="27">
        <f>P40/P44</f>
        <v>9.768538196993702E-4</v>
      </c>
      <c r="R40" s="12"/>
      <c r="S40" s="15">
        <f t="shared" si="21"/>
        <v>0</v>
      </c>
      <c r="T40" s="15">
        <f t="shared" si="18"/>
        <v>4685</v>
      </c>
      <c r="U40" s="15">
        <f t="shared" si="18"/>
        <v>0</v>
      </c>
      <c r="V40" s="15">
        <f t="shared" si="18"/>
        <v>0</v>
      </c>
      <c r="W40" s="15">
        <f t="shared" si="19"/>
        <v>0</v>
      </c>
      <c r="X40" s="15">
        <f t="shared" si="20"/>
        <v>635</v>
      </c>
      <c r="Y40" s="15">
        <f t="shared" si="22"/>
        <v>5320</v>
      </c>
      <c r="Z40" s="27">
        <f>Y40/Y44</f>
        <v>7.139545229757141E-4</v>
      </c>
    </row>
    <row r="41" spans="1:26" ht="12" customHeight="1">
      <c r="A41" s="17" t="s">
        <v>18</v>
      </c>
      <c r="B41" s="99">
        <v>0</v>
      </c>
      <c r="C41" s="99">
        <v>1125</v>
      </c>
      <c r="D41" s="99">
        <v>0</v>
      </c>
      <c r="E41" s="99">
        <v>0</v>
      </c>
      <c r="F41" s="99">
        <v>180</v>
      </c>
      <c r="G41" s="99">
        <v>1305</v>
      </c>
      <c r="H41" s="27">
        <f>G41/G44</f>
        <v>3.0946170263220299E-4</v>
      </c>
      <c r="I41" s="12"/>
      <c r="J41" s="99">
        <v>0</v>
      </c>
      <c r="K41" s="99">
        <v>0</v>
      </c>
      <c r="L41" s="99">
        <v>0</v>
      </c>
      <c r="M41" s="99">
        <v>0</v>
      </c>
      <c r="N41" s="99">
        <v>0</v>
      </c>
      <c r="O41" s="99">
        <v>755</v>
      </c>
      <c r="P41" s="99">
        <v>755</v>
      </c>
      <c r="Q41" s="27">
        <f>P41/P44</f>
        <v>2.333938714788052E-4</v>
      </c>
      <c r="R41" s="12"/>
      <c r="S41" s="15">
        <f t="shared" si="21"/>
        <v>0</v>
      </c>
      <c r="T41" s="15">
        <f t="shared" si="18"/>
        <v>1125</v>
      </c>
      <c r="U41" s="15">
        <f t="shared" si="18"/>
        <v>0</v>
      </c>
      <c r="V41" s="15">
        <f t="shared" si="18"/>
        <v>0</v>
      </c>
      <c r="W41" s="15">
        <f t="shared" si="19"/>
        <v>0</v>
      </c>
      <c r="X41" s="15">
        <f t="shared" si="20"/>
        <v>935</v>
      </c>
      <c r="Y41" s="15">
        <f t="shared" si="22"/>
        <v>2060</v>
      </c>
      <c r="Z41" s="27">
        <f>Y41/Y44</f>
        <v>2.764560746860848E-4</v>
      </c>
    </row>
    <row r="42" spans="1:26" ht="12" customHeight="1">
      <c r="A42" s="17" t="s">
        <v>19</v>
      </c>
      <c r="B42" s="99">
        <v>0</v>
      </c>
      <c r="C42" s="99">
        <v>820</v>
      </c>
      <c r="D42" s="99">
        <v>0</v>
      </c>
      <c r="E42" s="99">
        <v>0</v>
      </c>
      <c r="F42" s="99">
        <v>130</v>
      </c>
      <c r="G42" s="99">
        <v>950</v>
      </c>
      <c r="H42" s="27">
        <f>G42/G44</f>
        <v>2.2527863410007115E-4</v>
      </c>
      <c r="I42" s="12"/>
      <c r="J42" s="99">
        <v>0</v>
      </c>
      <c r="K42" s="99">
        <v>280</v>
      </c>
      <c r="L42" s="99">
        <v>0</v>
      </c>
      <c r="M42" s="99">
        <v>0</v>
      </c>
      <c r="N42" s="99">
        <v>0</v>
      </c>
      <c r="O42" s="99">
        <v>1845</v>
      </c>
      <c r="P42" s="99">
        <v>2550</v>
      </c>
      <c r="Q42" s="27">
        <f>P42/P44</f>
        <v>7.8828393678271962E-4</v>
      </c>
      <c r="R42" s="12"/>
      <c r="S42" s="15">
        <f t="shared" si="21"/>
        <v>0</v>
      </c>
      <c r="T42" s="15">
        <f t="shared" si="18"/>
        <v>1100</v>
      </c>
      <c r="U42" s="15">
        <f t="shared" si="18"/>
        <v>0</v>
      </c>
      <c r="V42" s="15">
        <f t="shared" si="18"/>
        <v>0</v>
      </c>
      <c r="W42" s="15">
        <f t="shared" si="19"/>
        <v>0</v>
      </c>
      <c r="X42" s="15">
        <f t="shared" si="20"/>
        <v>1975</v>
      </c>
      <c r="Y42" s="15">
        <f t="shared" si="22"/>
        <v>3075</v>
      </c>
      <c r="Z42" s="27">
        <f>Y42/Y44</f>
        <v>4.1267108235908291E-4</v>
      </c>
    </row>
    <row r="43" spans="1:26" ht="12" customHeight="1">
      <c r="A43" s="17"/>
      <c r="B43" s="15"/>
      <c r="C43" s="15"/>
      <c r="D43" s="15"/>
      <c r="E43" s="15"/>
      <c r="F43" s="15"/>
      <c r="G43" s="15"/>
      <c r="H43" s="15"/>
      <c r="I43" s="12"/>
      <c r="J43" s="15"/>
      <c r="K43" s="15"/>
      <c r="L43" s="15"/>
      <c r="M43" s="15"/>
      <c r="N43" s="15"/>
      <c r="O43" s="15"/>
      <c r="P43" s="15"/>
      <c r="Q43" s="15"/>
      <c r="R43" s="12"/>
      <c r="S43" s="15"/>
      <c r="T43" s="15"/>
      <c r="U43" s="15"/>
      <c r="V43" s="15"/>
      <c r="W43" s="15"/>
      <c r="X43" s="15"/>
      <c r="Y43" s="15"/>
      <c r="Z43" s="15"/>
    </row>
    <row r="44" spans="1:26" ht="12" customHeight="1">
      <c r="A44" s="13" t="s">
        <v>8</v>
      </c>
      <c r="B44" s="98">
        <v>2749830</v>
      </c>
      <c r="C44" s="98">
        <v>797880</v>
      </c>
      <c r="D44" s="98">
        <v>415470</v>
      </c>
      <c r="E44" s="98">
        <v>140780</v>
      </c>
      <c r="F44" s="98">
        <v>113040</v>
      </c>
      <c r="G44" s="98">
        <v>4217000</v>
      </c>
      <c r="H44" s="39">
        <f>G44/G44</f>
        <v>1</v>
      </c>
      <c r="I44" s="14"/>
      <c r="J44" s="98">
        <v>1040385</v>
      </c>
      <c r="K44" s="98">
        <v>385740</v>
      </c>
      <c r="L44" s="98">
        <v>76330</v>
      </c>
      <c r="M44" s="98">
        <v>478670</v>
      </c>
      <c r="N44" s="98">
        <v>3465</v>
      </c>
      <c r="O44" s="98">
        <v>1249865</v>
      </c>
      <c r="P44" s="98">
        <v>3234875</v>
      </c>
      <c r="Q44" s="39">
        <f>P44/P44</f>
        <v>1</v>
      </c>
      <c r="R44" s="14"/>
      <c r="S44" s="14">
        <f t="shared" ref="S44:V44" si="23">B44+J44</f>
        <v>3790215</v>
      </c>
      <c r="T44" s="14">
        <f t="shared" si="23"/>
        <v>1183620</v>
      </c>
      <c r="U44" s="14">
        <f t="shared" si="23"/>
        <v>491800</v>
      </c>
      <c r="V44" s="14">
        <f t="shared" si="23"/>
        <v>619450</v>
      </c>
      <c r="W44" s="14">
        <f>N44</f>
        <v>3465</v>
      </c>
      <c r="X44" s="14">
        <f>F44+O44</f>
        <v>1362905</v>
      </c>
      <c r="Y44" s="14">
        <f t="shared" ref="Y44" si="24">SUM(S44:X44)</f>
        <v>7451455</v>
      </c>
      <c r="Z44" s="39">
        <f>Y44/Y44</f>
        <v>1</v>
      </c>
    </row>
    <row r="45" spans="1:26" ht="12" customHeight="1">
      <c r="A45" s="13" t="s">
        <v>33</v>
      </c>
      <c r="B45" s="39">
        <f>B44/G44</f>
        <v>0.65208204884989329</v>
      </c>
      <c r="C45" s="39">
        <f>C44/G44</f>
        <v>0.18920559639554185</v>
      </c>
      <c r="D45" s="39">
        <f>D44/G44</f>
        <v>9.8522646431112165E-2</v>
      </c>
      <c r="E45" s="39">
        <f>E44/G44</f>
        <v>3.3383922219587386E-2</v>
      </c>
      <c r="F45" s="39">
        <f>F44/G44</f>
        <v>2.6805786103865307E-2</v>
      </c>
      <c r="G45" s="39">
        <f>G44/G44</f>
        <v>1</v>
      </c>
      <c r="H45" s="39"/>
      <c r="I45" s="39"/>
      <c r="J45" s="39">
        <f>J44/P44</f>
        <v>0.32161520924301557</v>
      </c>
      <c r="K45" s="39">
        <f>K44/P44</f>
        <v>0.1192441748135554</v>
      </c>
      <c r="L45" s="39">
        <f>L44/P44</f>
        <v>2.3595965841029406E-2</v>
      </c>
      <c r="M45" s="39">
        <f>M44/P44</f>
        <v>0.1479717145175625</v>
      </c>
      <c r="N45" s="39">
        <f>N44/P44</f>
        <v>1.0711387611576954E-3</v>
      </c>
      <c r="O45" s="39">
        <f>O44/P44</f>
        <v>0.38637196182232697</v>
      </c>
      <c r="P45" s="39">
        <f>P44/P44</f>
        <v>1</v>
      </c>
      <c r="Q45" s="39"/>
      <c r="R45" s="39"/>
      <c r="S45" s="39">
        <f>S44/Y44</f>
        <v>0.50865435005646553</v>
      </c>
      <c r="T45" s="39">
        <f>T44/Y44</f>
        <v>0.15884414520385615</v>
      </c>
      <c r="U45" s="39">
        <f>U44/Y44</f>
        <v>6.6000532781852667E-2</v>
      </c>
      <c r="V45" s="39">
        <f>V44/Y44</f>
        <v>8.3131415273929726E-2</v>
      </c>
      <c r="W45" s="39">
        <f>W44/Y44</f>
        <v>4.6500985378023488E-4</v>
      </c>
      <c r="X45" s="39">
        <f>X44/Y44</f>
        <v>0.18290454683011573</v>
      </c>
      <c r="Y45" s="39">
        <f>Y44/Y44</f>
        <v>1</v>
      </c>
      <c r="Z45" s="39"/>
    </row>
    <row r="46" spans="1:26" ht="12" customHeight="1">
      <c r="A46" s="26" t="s">
        <v>89</v>
      </c>
      <c r="B46" s="15">
        <f>SUM(B35:B42)</f>
        <v>0</v>
      </c>
      <c r="C46" s="15">
        <f t="shared" ref="C46:P46" si="25">SUM(C35:C42)</f>
        <v>795925</v>
      </c>
      <c r="D46" s="15">
        <f t="shared" si="25"/>
        <v>408970</v>
      </c>
      <c r="E46" s="15">
        <f t="shared" si="25"/>
        <v>8200</v>
      </c>
      <c r="F46" s="15">
        <f t="shared" si="25"/>
        <v>21250</v>
      </c>
      <c r="G46" s="15">
        <f t="shared" si="25"/>
        <v>1234350</v>
      </c>
      <c r="H46" s="15"/>
      <c r="I46" s="15"/>
      <c r="J46" s="15">
        <f t="shared" si="25"/>
        <v>0</v>
      </c>
      <c r="K46" s="15">
        <f t="shared" si="25"/>
        <v>363465</v>
      </c>
      <c r="L46" s="15">
        <f t="shared" si="25"/>
        <v>33635</v>
      </c>
      <c r="M46" s="15">
        <f t="shared" si="25"/>
        <v>6860</v>
      </c>
      <c r="N46" s="15">
        <f t="shared" si="25"/>
        <v>0</v>
      </c>
      <c r="O46" s="15">
        <f t="shared" si="25"/>
        <v>180825</v>
      </c>
      <c r="P46" s="15">
        <f t="shared" si="25"/>
        <v>585200</v>
      </c>
      <c r="Q46" s="15"/>
      <c r="R46" s="15"/>
      <c r="S46" s="15">
        <f t="shared" ref="S46:W46" si="26">SUM(S35:S42)</f>
        <v>0</v>
      </c>
      <c r="T46" s="15">
        <f t="shared" si="26"/>
        <v>1159390</v>
      </c>
      <c r="U46" s="15">
        <f t="shared" si="26"/>
        <v>442605</v>
      </c>
      <c r="V46" s="15">
        <f t="shared" si="26"/>
        <v>15060</v>
      </c>
      <c r="W46" s="15">
        <f t="shared" si="26"/>
        <v>0</v>
      </c>
      <c r="X46" s="15">
        <f>SUM(X35:X42)</f>
        <v>202075</v>
      </c>
      <c r="Y46" s="15">
        <f>SUM(Y35:Y42)</f>
        <v>1819130</v>
      </c>
      <c r="Z46" s="15"/>
    </row>
    <row r="47" spans="1:26" ht="12" customHeight="1">
      <c r="A47" s="26" t="s">
        <v>34</v>
      </c>
      <c r="B47" s="27">
        <f t="shared" ref="B47:G47" si="27">B46/B44</f>
        <v>0</v>
      </c>
      <c r="C47" s="27">
        <f t="shared" si="27"/>
        <v>0.99754975685566749</v>
      </c>
      <c r="D47" s="27">
        <f t="shared" si="27"/>
        <v>0.98435506775459114</v>
      </c>
      <c r="E47" s="27">
        <f t="shared" si="27"/>
        <v>5.8246910072453473E-2</v>
      </c>
      <c r="F47" s="27">
        <f t="shared" si="27"/>
        <v>0.1879865534324133</v>
      </c>
      <c r="G47" s="27">
        <f t="shared" si="27"/>
        <v>0.29270808631728717</v>
      </c>
      <c r="H47" s="27"/>
      <c r="I47" s="27"/>
      <c r="J47" s="27">
        <f t="shared" ref="J47:P47" si="28">J46/J44</f>
        <v>0</v>
      </c>
      <c r="K47" s="27">
        <f t="shared" si="28"/>
        <v>0.94225384974335047</v>
      </c>
      <c r="L47" s="27">
        <f t="shared" si="28"/>
        <v>0.44065243023712825</v>
      </c>
      <c r="M47" s="27">
        <f t="shared" si="28"/>
        <v>1.4331376522447615E-2</v>
      </c>
      <c r="N47" s="27">
        <f t="shared" si="28"/>
        <v>0</v>
      </c>
      <c r="O47" s="27">
        <f t="shared" si="28"/>
        <v>0.1446756249674965</v>
      </c>
      <c r="P47" s="27">
        <f t="shared" si="28"/>
        <v>0.18090343521774413</v>
      </c>
      <c r="Q47" s="27"/>
      <c r="R47" s="27"/>
      <c r="S47" s="27">
        <f t="shared" ref="S47:Y47" si="29">S46/S44</f>
        <v>0</v>
      </c>
      <c r="T47" s="27">
        <f t="shared" si="29"/>
        <v>0.97952890285733596</v>
      </c>
      <c r="U47" s="27">
        <f t="shared" si="29"/>
        <v>0.8999694997966653</v>
      </c>
      <c r="V47" s="27">
        <f t="shared" si="29"/>
        <v>2.4311889579465656E-2</v>
      </c>
      <c r="W47" s="27">
        <f t="shared" si="29"/>
        <v>0</v>
      </c>
      <c r="X47" s="27">
        <f t="shared" si="29"/>
        <v>0.14826785432587011</v>
      </c>
      <c r="Y47" s="27">
        <f t="shared" si="29"/>
        <v>0.24413084424451331</v>
      </c>
      <c r="Z47" s="27"/>
    </row>
    <row r="48" spans="1:26" ht="12" customHeight="1">
      <c r="A48" s="42" t="s">
        <v>35</v>
      </c>
      <c r="B48" s="43">
        <f>B46/G46</f>
        <v>0</v>
      </c>
      <c r="C48" s="43">
        <f>C46/G46</f>
        <v>0.64481305950500267</v>
      </c>
      <c r="D48" s="43">
        <f>D46/G46</f>
        <v>0.33132417871754366</v>
      </c>
      <c r="E48" s="43">
        <f>E46/G46</f>
        <v>6.6431725199497709E-3</v>
      </c>
      <c r="F48" s="43">
        <f>F46/G46</f>
        <v>1.7215538542552762E-2</v>
      </c>
      <c r="G48" s="43">
        <f>G46/G46</f>
        <v>1</v>
      </c>
      <c r="H48" s="43"/>
      <c r="I48" s="43"/>
      <c r="J48" s="43">
        <f>J46/P46</f>
        <v>0</v>
      </c>
      <c r="K48" s="43">
        <f>K46/P46</f>
        <v>0.62109535201640464</v>
      </c>
      <c r="L48" s="43">
        <f>L46/P46</f>
        <v>5.7476076555023924E-2</v>
      </c>
      <c r="M48" s="43">
        <f>M46/P46</f>
        <v>1.1722488038277513E-2</v>
      </c>
      <c r="N48" s="43">
        <f>N46/P46</f>
        <v>0</v>
      </c>
      <c r="O48" s="43">
        <f>O46/P46</f>
        <v>0.3089969241285031</v>
      </c>
      <c r="P48" s="43">
        <f>P46/P46</f>
        <v>1</v>
      </c>
      <c r="Q48" s="54"/>
      <c r="R48" s="43"/>
      <c r="S48" s="43">
        <f>S46/Y46</f>
        <v>0</v>
      </c>
      <c r="T48" s="43">
        <f>T46/Y46</f>
        <v>0.63733213129353039</v>
      </c>
      <c r="U48" s="43">
        <f>U46/Y46</f>
        <v>0.24330586599088574</v>
      </c>
      <c r="V48" s="43">
        <f>V46/Y46</f>
        <v>8.2786826669891643E-3</v>
      </c>
      <c r="W48" s="43">
        <f>W46/Y46</f>
        <v>0</v>
      </c>
      <c r="X48" s="43">
        <f>X46/Y46</f>
        <v>0.11108332004859466</v>
      </c>
      <c r="Y48" s="43">
        <f>Y46/Y46</f>
        <v>1</v>
      </c>
      <c r="Z48" s="43"/>
    </row>
    <row r="49" spans="1:25" ht="12" customHeight="1">
      <c r="A49" s="8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9"/>
      <c r="M49" s="83"/>
      <c r="N49" s="295" t="s">
        <v>20</v>
      </c>
      <c r="O49" s="296"/>
      <c r="P49" s="296"/>
      <c r="Q49" s="83"/>
      <c r="R49" s="15"/>
    </row>
    <row r="50" spans="1:25" ht="12" customHeight="1">
      <c r="A50" s="225" t="s">
        <v>29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9"/>
      <c r="M50" s="85"/>
      <c r="N50" s="24"/>
      <c r="O50" s="85"/>
      <c r="P50" s="85"/>
      <c r="Q50" s="85"/>
      <c r="R50" s="15"/>
    </row>
    <row r="51" spans="1:25" ht="12" customHeight="1">
      <c r="A51" s="8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9"/>
      <c r="M51" s="85"/>
      <c r="N51" s="24"/>
      <c r="O51" s="85"/>
      <c r="P51" s="85"/>
      <c r="Q51" s="85"/>
      <c r="R51" s="6"/>
    </row>
    <row r="52" spans="1:25" ht="12" customHeight="1">
      <c r="A52" s="29"/>
      <c r="B52" s="293" t="s">
        <v>37</v>
      </c>
      <c r="C52" s="293"/>
      <c r="D52" s="293"/>
      <c r="E52" s="293"/>
      <c r="F52" s="293"/>
      <c r="G52" s="293"/>
      <c r="H52" s="56"/>
      <c r="I52" s="8"/>
      <c r="J52" s="293" t="s">
        <v>38</v>
      </c>
      <c r="K52" s="294"/>
      <c r="L52" s="294"/>
      <c r="M52" s="294"/>
      <c r="N52" s="294"/>
      <c r="O52" s="294"/>
      <c r="P52" s="294"/>
      <c r="Q52" s="82"/>
      <c r="R52" s="8"/>
      <c r="S52" s="293" t="s">
        <v>48</v>
      </c>
      <c r="T52" s="294"/>
      <c r="U52" s="294"/>
      <c r="V52" s="294"/>
      <c r="W52" s="294"/>
      <c r="X52" s="294"/>
      <c r="Y52" s="294"/>
    </row>
    <row r="53" spans="1:25" ht="24" customHeight="1">
      <c r="A53" s="9"/>
      <c r="B53" s="10" t="s">
        <v>4</v>
      </c>
      <c r="C53" s="10" t="s">
        <v>5</v>
      </c>
      <c r="D53" s="10" t="s">
        <v>6</v>
      </c>
      <c r="E53" s="10" t="s">
        <v>7</v>
      </c>
      <c r="F53" s="10" t="s">
        <v>10</v>
      </c>
      <c r="G53" s="10" t="s">
        <v>8</v>
      </c>
      <c r="H53" s="53"/>
      <c r="I53" s="10"/>
      <c r="J53" s="10" t="s">
        <v>4</v>
      </c>
      <c r="K53" s="10" t="s">
        <v>5</v>
      </c>
      <c r="L53" s="10" t="s">
        <v>6</v>
      </c>
      <c r="M53" s="10" t="s">
        <v>7</v>
      </c>
      <c r="N53" s="10" t="s">
        <v>9</v>
      </c>
      <c r="O53" s="10" t="s">
        <v>10</v>
      </c>
      <c r="P53" s="11" t="s">
        <v>8</v>
      </c>
      <c r="Q53" s="57"/>
      <c r="R53" s="10"/>
      <c r="S53" s="10" t="s">
        <v>4</v>
      </c>
      <c r="T53" s="10" t="s">
        <v>5</v>
      </c>
      <c r="U53" s="10" t="s">
        <v>6</v>
      </c>
      <c r="V53" s="10" t="s">
        <v>7</v>
      </c>
      <c r="W53" s="10" t="s">
        <v>9</v>
      </c>
      <c r="X53" s="10" t="s">
        <v>10</v>
      </c>
      <c r="Y53" s="11" t="s">
        <v>8</v>
      </c>
    </row>
    <row r="54" spans="1:25" ht="12" customHeight="1">
      <c r="A54" s="8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59"/>
      <c r="R54" s="14"/>
      <c r="S54" s="15"/>
      <c r="T54" s="15"/>
      <c r="U54" s="15"/>
      <c r="V54" s="15"/>
      <c r="W54" s="15"/>
      <c r="X54" s="15"/>
      <c r="Y54" s="15"/>
    </row>
    <row r="55" spans="1:25" s="222" customFormat="1" ht="12" customHeight="1">
      <c r="A55" s="16" t="s">
        <v>11</v>
      </c>
      <c r="B55" s="15">
        <f t="shared" ref="B55:G65" si="30">B34/B9</f>
        <v>279.7670159731407</v>
      </c>
      <c r="C55" s="15">
        <f t="shared" si="30"/>
        <v>150.38461538461539</v>
      </c>
      <c r="D55" s="15">
        <f t="shared" si="30"/>
        <v>180.55555555555554</v>
      </c>
      <c r="E55" s="15">
        <f t="shared" si="30"/>
        <v>286.33909287257018</v>
      </c>
      <c r="F55" s="15">
        <f t="shared" si="30"/>
        <v>322.08771929824559</v>
      </c>
      <c r="G55" s="15">
        <f t="shared" si="30"/>
        <v>280.69405232448713</v>
      </c>
      <c r="H55" s="15"/>
      <c r="I55" s="15"/>
      <c r="J55" s="15">
        <f t="shared" ref="J55:P55" si="31">J34/J9</f>
        <v>926.43365983971501</v>
      </c>
      <c r="K55" s="15">
        <f t="shared" si="31"/>
        <v>968.695652173913</v>
      </c>
      <c r="L55" s="15">
        <f t="shared" si="31"/>
        <v>1185.9722222222222</v>
      </c>
      <c r="M55" s="15">
        <f t="shared" si="31"/>
        <v>1003.8404255319149</v>
      </c>
      <c r="N55" s="15">
        <f t="shared" si="31"/>
        <v>1155</v>
      </c>
      <c r="O55" s="15">
        <f t="shared" si="31"/>
        <v>1083.1205673758866</v>
      </c>
      <c r="P55" s="15">
        <f t="shared" si="31"/>
        <v>1002.9049962149886</v>
      </c>
      <c r="Q55" s="15"/>
      <c r="R55" s="15"/>
      <c r="S55" s="15">
        <f t="shared" ref="S55:Y55" si="32">S34/S9</f>
        <v>346.07514609203798</v>
      </c>
      <c r="T55" s="15">
        <f t="shared" si="32"/>
        <v>673.19444444444446</v>
      </c>
      <c r="U55" s="15">
        <f t="shared" si="32"/>
        <v>683.26388888888891</v>
      </c>
      <c r="V55" s="15">
        <f t="shared" si="32"/>
        <v>647.78135048231513</v>
      </c>
      <c r="W55" s="15">
        <f>W34/W9</f>
        <v>1155</v>
      </c>
      <c r="X55" s="15">
        <f t="shared" si="32"/>
        <v>912.60613207547169</v>
      </c>
      <c r="Y55" s="15">
        <f t="shared" si="32"/>
        <v>424.50444678926743</v>
      </c>
    </row>
    <row r="56" spans="1:25" s="222" customFormat="1" ht="12" customHeight="1">
      <c r="A56" s="17" t="s">
        <v>12</v>
      </c>
      <c r="B56" s="15"/>
      <c r="C56" s="15">
        <f>C35/C10</f>
        <v>191.15044247787611</v>
      </c>
      <c r="D56" s="15">
        <f>D35/D10</f>
        <v>168.60219594594594</v>
      </c>
      <c r="E56" s="15">
        <f>E35/E10</f>
        <v>210.65789473684211</v>
      </c>
      <c r="F56" s="15">
        <f t="shared" si="30"/>
        <v>227.03125</v>
      </c>
      <c r="G56" s="15">
        <f>G35/G10</f>
        <v>179.68116602140742</v>
      </c>
      <c r="H56" s="15"/>
      <c r="I56" s="15"/>
      <c r="J56" s="15"/>
      <c r="K56" s="15">
        <f>K35/K10</f>
        <v>808.33333333333337</v>
      </c>
      <c r="L56" s="15">
        <f>L35/L10</f>
        <v>802.19512195121956</v>
      </c>
      <c r="M56" s="15">
        <f>M35/M10</f>
        <v>845</v>
      </c>
      <c r="N56" s="15"/>
      <c r="O56" s="15">
        <f>O35/O10</f>
        <v>1023.719512195122</v>
      </c>
      <c r="P56" s="15">
        <f>P35/P10</f>
        <v>893.47826086956525</v>
      </c>
      <c r="Q56" s="15"/>
      <c r="R56" s="15"/>
      <c r="S56" s="15"/>
      <c r="T56" s="15">
        <f>T35/T10</f>
        <v>215.23261630815406</v>
      </c>
      <c r="U56" s="15">
        <f>U35/U10</f>
        <v>179.38563719385638</v>
      </c>
      <c r="V56" s="15">
        <f>V35/V10</f>
        <v>297.15909090909093</v>
      </c>
      <c r="W56" s="15"/>
      <c r="X56" s="15">
        <f t="shared" ref="X56" si="33">X35/X10</f>
        <v>674.48630136986299</v>
      </c>
      <c r="Y56" s="15">
        <f>Y35/Y10</f>
        <v>211.81818181818181</v>
      </c>
    </row>
    <row r="57" spans="1:25" s="222" customFormat="1" ht="12" customHeight="1">
      <c r="A57" s="17" t="s">
        <v>13</v>
      </c>
      <c r="B57" s="15"/>
      <c r="C57" s="15">
        <f t="shared" ref="C57:C63" si="34">C36/C11</f>
        <v>248.17102860620815</v>
      </c>
      <c r="D57" s="15"/>
      <c r="E57" s="15"/>
      <c r="F57" s="15">
        <f t="shared" ref="F57" si="35">F36/F11</f>
        <v>275</v>
      </c>
      <c r="G57" s="15">
        <f t="shared" ref="G57:G63" si="36">G36/G11</f>
        <v>248.48074608904935</v>
      </c>
      <c r="H57" s="15"/>
      <c r="I57" s="15"/>
      <c r="J57" s="15"/>
      <c r="K57" s="15">
        <f>K36/K11</f>
        <v>955.98639455782313</v>
      </c>
      <c r="L57" s="15"/>
      <c r="M57" s="15">
        <f>M36/M11</f>
        <v>1230</v>
      </c>
      <c r="N57" s="15"/>
      <c r="O57" s="15">
        <f>O36/O11</f>
        <v>1111.9642857142858</v>
      </c>
      <c r="P57" s="15">
        <f>P36/P11</f>
        <v>970.35603715170282</v>
      </c>
      <c r="Q57" s="15"/>
      <c r="R57" s="15"/>
      <c r="S57" s="15"/>
      <c r="T57" s="15">
        <f>T36/T11</f>
        <v>355.60402684563758</v>
      </c>
      <c r="U57" s="15"/>
      <c r="V57" s="15">
        <f>V36/V11</f>
        <v>1230</v>
      </c>
      <c r="W57" s="15"/>
      <c r="X57" s="15">
        <f t="shared" ref="X57" si="37">X36/X11</f>
        <v>773.61702127659578</v>
      </c>
      <c r="Y57" s="15">
        <f>Y36/Y11</f>
        <v>365.94206549118388</v>
      </c>
    </row>
    <row r="58" spans="1:25" s="222" customFormat="1" ht="12" customHeight="1">
      <c r="A58" s="17" t="s">
        <v>14</v>
      </c>
      <c r="B58" s="15"/>
      <c r="C58" s="15">
        <f t="shared" si="34"/>
        <v>202.5</v>
      </c>
      <c r="D58" s="15">
        <f>D37/D12</f>
        <v>170.625</v>
      </c>
      <c r="E58" s="15"/>
      <c r="F58" s="15"/>
      <c r="G58" s="15">
        <f t="shared" si="36"/>
        <v>173.07692307692307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>
        <f t="shared" ref="T58:Y58" si="38">T37/T12</f>
        <v>202.5</v>
      </c>
      <c r="U58" s="15">
        <f t="shared" si="38"/>
        <v>170.625</v>
      </c>
      <c r="V58" s="15"/>
      <c r="W58" s="15"/>
      <c r="X58" s="15"/>
      <c r="Y58" s="15">
        <f t="shared" si="38"/>
        <v>173.07692307692307</v>
      </c>
    </row>
    <row r="59" spans="1:25" s="222" customFormat="1" ht="12" customHeight="1">
      <c r="A59" s="17" t="s">
        <v>109</v>
      </c>
      <c r="B59" s="15"/>
      <c r="C59" s="15">
        <f t="shared" si="34"/>
        <v>224.70588235294119</v>
      </c>
      <c r="D59" s="15">
        <f>D38/D13</f>
        <v>187.5</v>
      </c>
      <c r="E59" s="15">
        <f>E38/E13</f>
        <v>195</v>
      </c>
      <c r="F59" s="15">
        <f t="shared" ref="F59" si="39">F38/F13</f>
        <v>100</v>
      </c>
      <c r="G59" s="15">
        <f t="shared" si="36"/>
        <v>203.88059701492537</v>
      </c>
      <c r="H59" s="15"/>
      <c r="I59" s="15"/>
      <c r="J59" s="15"/>
      <c r="K59" s="15">
        <f>K38/K13</f>
        <v>852.14285714285711</v>
      </c>
      <c r="L59" s="15">
        <f>L38/L13</f>
        <v>745</v>
      </c>
      <c r="M59" s="15">
        <f>M38/M13</f>
        <v>560</v>
      </c>
      <c r="N59" s="15"/>
      <c r="O59" s="15">
        <f>O38/O13</f>
        <v>1014.7457627118644</v>
      </c>
      <c r="P59" s="15">
        <f>P38/P13</f>
        <v>974.73333333333335</v>
      </c>
      <c r="Q59" s="15"/>
      <c r="R59" s="15"/>
      <c r="S59" s="15"/>
      <c r="T59" s="15">
        <f>T38/T13</f>
        <v>407.70833333333331</v>
      </c>
      <c r="U59" s="15">
        <f>U38/U13</f>
        <v>205.48387096774192</v>
      </c>
      <c r="V59" s="15">
        <f>V38/V13</f>
        <v>377.5</v>
      </c>
      <c r="W59" s="15"/>
      <c r="X59" s="15">
        <f t="shared" ref="X59" si="40">X38/X13</f>
        <v>984.75409836065569</v>
      </c>
      <c r="Y59" s="15">
        <f>Y38/Y13</f>
        <v>611.02112676056333</v>
      </c>
    </row>
    <row r="60" spans="1:25" s="222" customFormat="1" ht="12" customHeight="1">
      <c r="A60" s="17" t="s">
        <v>16</v>
      </c>
      <c r="B60" s="15"/>
      <c r="C60" s="15">
        <f t="shared" si="34"/>
        <v>327.22222222222223</v>
      </c>
      <c r="D60" s="15"/>
      <c r="E60" s="15"/>
      <c r="F60" s="15">
        <f t="shared" ref="F60" si="41">F39/F14</f>
        <v>246.25</v>
      </c>
      <c r="G60" s="15">
        <f t="shared" si="36"/>
        <v>316.93548387096774</v>
      </c>
      <c r="H60" s="15"/>
      <c r="I60" s="15"/>
      <c r="J60" s="15"/>
      <c r="K60" s="15">
        <f>K39/K14</f>
        <v>659.28571428571433</v>
      </c>
      <c r="L60" s="15"/>
      <c r="M60" s="15"/>
      <c r="N60" s="15"/>
      <c r="O60" s="15"/>
      <c r="P60" s="15">
        <f>P39/P14</f>
        <v>725.5</v>
      </c>
      <c r="Q60" s="15"/>
      <c r="R60" s="15"/>
      <c r="S60" s="15"/>
      <c r="T60" s="15">
        <f>T39/T14</f>
        <v>395.58823529411762</v>
      </c>
      <c r="U60" s="15"/>
      <c r="V60" s="15"/>
      <c r="W60" s="15"/>
      <c r="X60" s="15">
        <f t="shared" ref="X60" si="42">X39/X14</f>
        <v>517.85714285714289</v>
      </c>
      <c r="Y60" s="15">
        <f>Y39/Y14</f>
        <v>416.46341463414632</v>
      </c>
    </row>
    <row r="61" spans="1:25" s="222" customFormat="1" ht="12" customHeight="1">
      <c r="A61" s="17" t="s">
        <v>17</v>
      </c>
      <c r="B61" s="15"/>
      <c r="C61" s="15">
        <f t="shared" si="34"/>
        <v>359.16666666666669</v>
      </c>
      <c r="D61" s="15"/>
      <c r="E61" s="15"/>
      <c r="F61" s="15"/>
      <c r="G61" s="15">
        <f t="shared" si="36"/>
        <v>359.16666666666669</v>
      </c>
      <c r="H61" s="15"/>
      <c r="I61" s="15"/>
      <c r="J61" s="15"/>
      <c r="K61" s="15">
        <f>K40/K15</f>
        <v>506</v>
      </c>
      <c r="L61" s="15"/>
      <c r="M61" s="15"/>
      <c r="N61" s="15"/>
      <c r="O61" s="15"/>
      <c r="P61" s="15">
        <f>P40/P15</f>
        <v>526.66666666666663</v>
      </c>
      <c r="Q61" s="15"/>
      <c r="R61" s="15"/>
      <c r="S61" s="15"/>
      <c r="T61" s="15">
        <f>T40/T15</f>
        <v>425.90909090909093</v>
      </c>
      <c r="U61" s="15"/>
      <c r="V61" s="15"/>
      <c r="W61" s="15"/>
      <c r="X61" s="15">
        <f t="shared" ref="X61" si="43">X40/X15</f>
        <v>635</v>
      </c>
      <c r="Y61" s="15">
        <f>Y40/Y15</f>
        <v>443.33333333333331</v>
      </c>
    </row>
    <row r="62" spans="1:25" s="222" customFormat="1" ht="12" customHeight="1">
      <c r="A62" s="17" t="s">
        <v>18</v>
      </c>
      <c r="B62" s="15"/>
      <c r="C62" s="15">
        <f t="shared" si="34"/>
        <v>375</v>
      </c>
      <c r="D62" s="15"/>
      <c r="E62" s="15"/>
      <c r="F62" s="15">
        <f t="shared" ref="F62" si="44">F41/F16</f>
        <v>180</v>
      </c>
      <c r="G62" s="15">
        <f t="shared" si="36"/>
        <v>326.25</v>
      </c>
      <c r="H62" s="15"/>
      <c r="I62" s="15"/>
      <c r="J62" s="15"/>
      <c r="K62" s="15"/>
      <c r="L62" s="15"/>
      <c r="M62" s="15"/>
      <c r="N62" s="15"/>
      <c r="O62" s="15"/>
      <c r="P62" s="15">
        <f>P41/P16</f>
        <v>755</v>
      </c>
      <c r="Q62" s="15"/>
      <c r="R62" s="15"/>
      <c r="S62" s="15"/>
      <c r="T62" s="15"/>
      <c r="U62" s="15"/>
      <c r="V62" s="15"/>
      <c r="W62" s="15"/>
      <c r="X62" s="15">
        <f t="shared" ref="X62" si="45">X41/X16</f>
        <v>467.5</v>
      </c>
      <c r="Y62" s="15">
        <f>Y41/Y16</f>
        <v>412</v>
      </c>
    </row>
    <row r="63" spans="1:25" s="222" customFormat="1" ht="12" customHeight="1">
      <c r="A63" s="17" t="s">
        <v>19</v>
      </c>
      <c r="B63" s="15"/>
      <c r="C63" s="15">
        <f t="shared" si="34"/>
        <v>273.33333333333331</v>
      </c>
      <c r="D63" s="15"/>
      <c r="E63" s="15"/>
      <c r="F63" s="15">
        <f t="shared" ref="F63" si="46">F42/F17</f>
        <v>65</v>
      </c>
      <c r="G63" s="15">
        <f t="shared" si="36"/>
        <v>190</v>
      </c>
      <c r="H63" s="15"/>
      <c r="I63" s="15"/>
      <c r="J63" s="15"/>
      <c r="K63" s="15">
        <f>K42/K17</f>
        <v>280</v>
      </c>
      <c r="L63" s="15"/>
      <c r="M63" s="15"/>
      <c r="N63" s="15"/>
      <c r="O63" s="15">
        <f>O42/O17</f>
        <v>922.5</v>
      </c>
      <c r="P63" s="15">
        <f>P42/P17</f>
        <v>850</v>
      </c>
      <c r="Q63" s="15"/>
      <c r="R63" s="15"/>
      <c r="S63" s="15"/>
      <c r="T63" s="15">
        <f>T42/T17</f>
        <v>275</v>
      </c>
      <c r="U63" s="15"/>
      <c r="V63" s="15"/>
      <c r="W63" s="15"/>
      <c r="X63" s="15">
        <f t="shared" ref="X63" si="47">X42/X17</f>
        <v>493.75</v>
      </c>
      <c r="Y63" s="15">
        <f>Y42/Y17</f>
        <v>384.375</v>
      </c>
    </row>
    <row r="64" spans="1:25" ht="12" customHeight="1">
      <c r="A64" s="17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spans="1:26" ht="12" customHeight="1">
      <c r="A65" s="13" t="s">
        <v>8</v>
      </c>
      <c r="B65" s="14">
        <f>B44/B19</f>
        <v>279.7670159731407</v>
      </c>
      <c r="C65" s="14">
        <f>C44/C19</f>
        <v>218.47754654983569</v>
      </c>
      <c r="D65" s="14">
        <f>D44/D19</f>
        <v>169.02766476810416</v>
      </c>
      <c r="E65" s="14">
        <f>E44/E19</f>
        <v>280.43824701195217</v>
      </c>
      <c r="F65" s="14">
        <f t="shared" si="30"/>
        <v>299.84084880636607</v>
      </c>
      <c r="G65" s="14">
        <f>G44/G19</f>
        <v>250.74325127839219</v>
      </c>
      <c r="H65" s="14"/>
      <c r="I65" s="14"/>
      <c r="J65" s="14">
        <f t="shared" ref="J65:P65" si="48">J44/J19</f>
        <v>926.43365983971501</v>
      </c>
      <c r="K65" s="14">
        <f t="shared" si="48"/>
        <v>914.07582938388623</v>
      </c>
      <c r="L65" s="14">
        <f t="shared" si="48"/>
        <v>978.58974358974353</v>
      </c>
      <c r="M65" s="14">
        <f t="shared" si="48"/>
        <v>1001.4016736401674</v>
      </c>
      <c r="N65" s="14">
        <f t="shared" si="48"/>
        <v>1155</v>
      </c>
      <c r="O65" s="14">
        <f t="shared" si="48"/>
        <v>1074.6904557179707</v>
      </c>
      <c r="P65" s="14">
        <f t="shared" si="48"/>
        <v>990.16681971227422</v>
      </c>
      <c r="Q65" s="14"/>
      <c r="R65" s="14"/>
      <c r="S65" s="14">
        <f t="shared" ref="S65:Y65" si="49">S44/S19</f>
        <v>346.07514609203798</v>
      </c>
      <c r="T65" s="14">
        <f t="shared" si="49"/>
        <v>290.53019145802654</v>
      </c>
      <c r="U65" s="14">
        <f t="shared" si="49"/>
        <v>193.92744479495269</v>
      </c>
      <c r="V65" s="14">
        <f t="shared" si="49"/>
        <v>632.09183673469386</v>
      </c>
      <c r="W65" s="14">
        <f>W44/W19</f>
        <v>1155</v>
      </c>
      <c r="X65" s="14">
        <f t="shared" si="49"/>
        <v>885.0032467532468</v>
      </c>
      <c r="Y65" s="14">
        <f t="shared" si="49"/>
        <v>370.99601692805578</v>
      </c>
    </row>
    <row r="66" spans="1:26" ht="12" customHeight="1">
      <c r="A66" s="26" t="s">
        <v>89</v>
      </c>
      <c r="B66" s="14"/>
      <c r="C66" s="14">
        <f>C46/C21</f>
        <v>218.72080241824676</v>
      </c>
      <c r="D66" s="14">
        <f>D46/D21</f>
        <v>168.8563170933113</v>
      </c>
      <c r="E66" s="14">
        <f>E46/E21</f>
        <v>210.25641025641025</v>
      </c>
      <c r="F66" s="14">
        <f>F46/F21</f>
        <v>230.97826086956522</v>
      </c>
      <c r="G66" s="14">
        <f>G46/G21</f>
        <v>199.34593023255815</v>
      </c>
      <c r="H66" s="14"/>
      <c r="I66" s="14"/>
      <c r="J66" s="14"/>
      <c r="K66" s="14">
        <f>K46/K21</f>
        <v>910.93984962406012</v>
      </c>
      <c r="L66" s="14">
        <f>L46/L21</f>
        <v>800.83333333333337</v>
      </c>
      <c r="M66" s="14">
        <f>M46/M21</f>
        <v>857.5</v>
      </c>
      <c r="N66" s="14"/>
      <c r="O66" s="14">
        <f>O46/O21</f>
        <v>1027.4147727272727</v>
      </c>
      <c r="P66" s="14">
        <f>P46/P21</f>
        <v>936.32</v>
      </c>
      <c r="Q66" s="14"/>
      <c r="R66" s="14"/>
      <c r="S66" s="14"/>
      <c r="T66" s="14">
        <f>T46/T21</f>
        <v>287.11986131748392</v>
      </c>
      <c r="U66" s="14">
        <f>U46/U21</f>
        <v>179.62865259740261</v>
      </c>
      <c r="V66" s="14">
        <f>V46/V21</f>
        <v>320.42553191489361</v>
      </c>
      <c r="W66" s="14"/>
      <c r="X66" s="14">
        <f>X46/X21</f>
        <v>754.0111940298508</v>
      </c>
      <c r="Y66" s="14">
        <f>Y46/Y21</f>
        <v>266.85198767786414</v>
      </c>
    </row>
    <row r="67" spans="1:26" ht="12" customHeight="1">
      <c r="A67" s="6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55"/>
      <c r="R67" s="18"/>
      <c r="S67" s="42"/>
      <c r="T67" s="42"/>
      <c r="U67" s="42"/>
      <c r="V67" s="42"/>
      <c r="W67" s="42"/>
      <c r="X67" s="42"/>
      <c r="Y67" s="42"/>
    </row>
    <row r="68" spans="1:26" ht="12" customHeight="1">
      <c r="Q68" s="58"/>
      <c r="S68" s="72"/>
      <c r="T68" s="72"/>
      <c r="U68" s="72"/>
      <c r="V68" s="72"/>
      <c r="W68" s="72"/>
      <c r="X68" s="72"/>
      <c r="Y68" s="72"/>
      <c r="Z68" s="72"/>
    </row>
    <row r="69" spans="1:26" ht="12" customHeight="1">
      <c r="A69" s="84" t="s">
        <v>23</v>
      </c>
      <c r="B69" s="84"/>
      <c r="C69" s="84"/>
      <c r="D69" s="15"/>
      <c r="E69" s="15"/>
      <c r="F69" s="15"/>
      <c r="G69" s="15"/>
      <c r="H69" s="15"/>
      <c r="I69" s="15"/>
      <c r="J69" s="15"/>
      <c r="K69" s="15"/>
      <c r="L69" s="15"/>
      <c r="R69" s="15"/>
      <c r="S69" s="54"/>
      <c r="T69" s="54"/>
      <c r="U69" s="54"/>
      <c r="V69" s="54"/>
      <c r="W69" s="54"/>
      <c r="X69" s="54"/>
      <c r="Y69" s="54"/>
      <c r="Z69" s="54"/>
    </row>
    <row r="70" spans="1:26" ht="12" customHeight="1">
      <c r="A70" s="84" t="s">
        <v>39</v>
      </c>
      <c r="B70" s="84"/>
      <c r="C70" s="84"/>
      <c r="D70" s="15"/>
      <c r="E70" s="15"/>
      <c r="F70" s="15"/>
      <c r="G70" s="15"/>
      <c r="H70" s="15"/>
      <c r="I70" s="15"/>
      <c r="J70" s="15"/>
      <c r="K70" s="15"/>
      <c r="L70" s="15"/>
      <c r="R70" s="15"/>
      <c r="S70" s="73"/>
      <c r="T70" s="70"/>
      <c r="U70" s="70"/>
      <c r="V70" s="70"/>
      <c r="W70" s="70"/>
      <c r="X70" s="70"/>
      <c r="Y70" s="70"/>
      <c r="Z70" s="70"/>
    </row>
    <row r="71" spans="1:26" ht="12" customHeight="1">
      <c r="A71" s="84" t="s">
        <v>40</v>
      </c>
      <c r="B71" s="85"/>
      <c r="C71" s="85"/>
      <c r="D71" s="85"/>
      <c r="E71" s="81"/>
      <c r="F71" s="81"/>
      <c r="G71" s="15"/>
      <c r="H71" s="15"/>
      <c r="I71" s="15"/>
      <c r="J71" s="15"/>
      <c r="K71" s="15"/>
      <c r="L71" s="15"/>
      <c r="R71" s="15"/>
    </row>
    <row r="72" spans="1:26" ht="12" customHeight="1">
      <c r="A72" s="84" t="s">
        <v>41</v>
      </c>
      <c r="B72" s="84"/>
      <c r="C72" s="15"/>
      <c r="D72" s="15"/>
      <c r="E72" s="15"/>
      <c r="F72" s="15"/>
      <c r="G72" s="15"/>
      <c r="H72" s="15"/>
      <c r="I72" s="15"/>
      <c r="J72" s="15"/>
      <c r="K72" s="15"/>
      <c r="L72" s="15"/>
      <c r="R72" s="15"/>
    </row>
    <row r="73" spans="1:26" ht="12" customHeight="1">
      <c r="A73" s="84" t="s">
        <v>42</v>
      </c>
      <c r="B73" s="84"/>
      <c r="C73" s="15"/>
      <c r="D73" s="15"/>
      <c r="E73" s="15"/>
      <c r="F73" s="15"/>
      <c r="G73" s="15"/>
      <c r="H73" s="15"/>
      <c r="I73" s="15"/>
      <c r="J73" s="15"/>
      <c r="K73" s="15"/>
      <c r="L73" s="15"/>
      <c r="R73" s="15"/>
    </row>
    <row r="74" spans="1:26" ht="12" customHeight="1">
      <c r="A74" s="84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1"/>
      <c r="R74" s="80"/>
    </row>
    <row r="75" spans="1:26" ht="12" customHeight="1">
      <c r="A75" s="50" t="s">
        <v>43</v>
      </c>
    </row>
    <row r="76" spans="1:26" ht="12" customHeight="1">
      <c r="A76" s="31" t="s">
        <v>30</v>
      </c>
      <c r="B76" t="s">
        <v>78</v>
      </c>
    </row>
    <row r="77" spans="1:26" ht="12" customHeight="1">
      <c r="A77" s="94"/>
      <c r="B77" t="s">
        <v>80</v>
      </c>
    </row>
    <row r="78" spans="1:26" ht="12" customHeight="1">
      <c r="A78" s="31"/>
    </row>
    <row r="79" spans="1:26" ht="12" customHeight="1">
      <c r="G79" s="110" t="s">
        <v>90</v>
      </c>
      <c r="H79" s="111">
        <f>G21-'2011'!G21</f>
        <v>-11</v>
      </c>
    </row>
    <row r="80" spans="1:26" ht="12" customHeight="1">
      <c r="D80" s="86"/>
      <c r="G80" s="110" t="s">
        <v>91</v>
      </c>
      <c r="H80" s="111">
        <f>G9-'2011'!G9</f>
        <v>-55</v>
      </c>
    </row>
    <row r="81" spans="7:8" ht="12" customHeight="1">
      <c r="G81" s="106" t="s">
        <v>98</v>
      </c>
      <c r="H81" s="103">
        <f>H79-H80</f>
        <v>44</v>
      </c>
    </row>
    <row r="82" spans="7:8" ht="12" customHeight="1">
      <c r="G82" s="110" t="s">
        <v>92</v>
      </c>
      <c r="H82" s="111">
        <f>P21-'2011'!P21</f>
        <v>-6</v>
      </c>
    </row>
    <row r="83" spans="7:8" ht="12" customHeight="1">
      <c r="G83" s="110" t="s">
        <v>93</v>
      </c>
      <c r="H83" s="112">
        <f>P9-'2011'!P9</f>
        <v>-37</v>
      </c>
    </row>
    <row r="84" spans="7:8" ht="12" customHeight="1">
      <c r="G84" s="106" t="s">
        <v>99</v>
      </c>
      <c r="H84" s="109">
        <f>H82-H83</f>
        <v>31</v>
      </c>
    </row>
    <row r="85" spans="7:8" ht="12" customHeight="1">
      <c r="G85" s="110" t="s">
        <v>94</v>
      </c>
      <c r="H85" s="111">
        <f>G46-'2011'!G46</f>
        <v>17325</v>
      </c>
    </row>
    <row r="86" spans="7:8" ht="12" customHeight="1">
      <c r="G86" s="110" t="s">
        <v>95</v>
      </c>
      <c r="H86" s="111">
        <f>G34-'2011'!G34</f>
        <v>61925</v>
      </c>
    </row>
    <row r="87" spans="7:8" ht="12" customHeight="1">
      <c r="G87" s="106" t="s">
        <v>100</v>
      </c>
      <c r="H87" s="103">
        <f>H85-H86</f>
        <v>-44600</v>
      </c>
    </row>
    <row r="88" spans="7:8" ht="12" customHeight="1">
      <c r="G88" s="110" t="s">
        <v>96</v>
      </c>
      <c r="H88" s="111">
        <f>P46-'2011'!P46</f>
        <v>-1970</v>
      </c>
    </row>
    <row r="89" spans="7:8" ht="12" customHeight="1">
      <c r="G89" s="110" t="s">
        <v>97</v>
      </c>
      <c r="H89" s="111">
        <f>P34-'2011'!P34</f>
        <v>-25790</v>
      </c>
    </row>
    <row r="90" spans="7:8" ht="12" customHeight="1">
      <c r="G90" s="107" t="s">
        <v>101</v>
      </c>
      <c r="H90" s="103">
        <f>H88-H89</f>
        <v>23820</v>
      </c>
    </row>
  </sheetData>
  <mergeCells count="11">
    <mergeCell ref="B6:G6"/>
    <mergeCell ref="J6:P6"/>
    <mergeCell ref="S6:Y6"/>
    <mergeCell ref="N24:P24"/>
    <mergeCell ref="B52:G52"/>
    <mergeCell ref="J52:P52"/>
    <mergeCell ref="S52:Y52"/>
    <mergeCell ref="B31:G31"/>
    <mergeCell ref="J31:P31"/>
    <mergeCell ref="S31:Y31"/>
    <mergeCell ref="N49:P49"/>
  </mergeCells>
  <pageMargins left="0.7" right="0.7" top="0.75" bottom="0.75" header="0.3" footer="0.3"/>
  <pageSetup paperSize="9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/>
  <dimension ref="A1:AA90"/>
  <sheetViews>
    <sheetView zoomScaleNormal="100" workbookViewId="0">
      <pane xSplit="1" topLeftCell="B1" activePane="topRight" state="frozen"/>
      <selection pane="topRight"/>
    </sheetView>
  </sheetViews>
  <sheetFormatPr defaultRowHeight="12" customHeight="1"/>
  <cols>
    <col min="1" max="1" width="20.7109375" style="140" customWidth="1"/>
    <col min="2" max="6" width="9.140625" style="140"/>
    <col min="7" max="8" width="9.140625" style="140" customWidth="1"/>
    <col min="9" max="9" width="1.5703125" style="140" customWidth="1"/>
    <col min="10" max="17" width="9.140625" style="140" customWidth="1"/>
    <col min="18" max="18" width="1.5703125" style="140" customWidth="1"/>
    <col min="19" max="19" width="9.140625" style="139"/>
    <col min="20" max="16384" width="9.140625" style="140"/>
  </cols>
  <sheetData>
    <row r="1" spans="1:27" ht="12" customHeight="1">
      <c r="A1" s="136" t="s">
        <v>44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8"/>
      <c r="P1" s="138"/>
      <c r="Q1" s="138"/>
      <c r="R1" s="138"/>
    </row>
    <row r="2" spans="1:27" ht="12" customHeight="1">
      <c r="A2" s="136" t="s">
        <v>162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38"/>
      <c r="P2" s="138"/>
      <c r="Q2" s="138"/>
      <c r="R2" s="141"/>
    </row>
    <row r="3" spans="1:27" ht="12" customHeight="1">
      <c r="A3" s="142" t="s">
        <v>116</v>
      </c>
      <c r="B3" s="143"/>
      <c r="C3" s="144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</row>
    <row r="4" spans="1:27" ht="12" customHeight="1">
      <c r="A4" s="142" t="s">
        <v>46</v>
      </c>
      <c r="B4" s="144"/>
      <c r="C4" s="144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</row>
    <row r="5" spans="1:27" ht="12" customHeight="1">
      <c r="A5" s="145"/>
      <c r="B5" s="146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7"/>
      <c r="R5" s="145"/>
    </row>
    <row r="6" spans="1:27" ht="12" customHeight="1">
      <c r="A6" s="147"/>
      <c r="B6" s="305" t="s">
        <v>37</v>
      </c>
      <c r="C6" s="305"/>
      <c r="D6" s="305"/>
      <c r="E6" s="305"/>
      <c r="F6" s="305"/>
      <c r="G6" s="305"/>
      <c r="H6" s="148"/>
      <c r="I6" s="147"/>
      <c r="J6" s="305" t="s">
        <v>38</v>
      </c>
      <c r="K6" s="306"/>
      <c r="L6" s="306"/>
      <c r="M6" s="306"/>
      <c r="N6" s="306"/>
      <c r="O6" s="306"/>
      <c r="P6" s="306"/>
      <c r="Q6" s="149"/>
      <c r="R6" s="147"/>
      <c r="S6" s="305" t="s">
        <v>77</v>
      </c>
      <c r="T6" s="306"/>
      <c r="U6" s="306"/>
      <c r="V6" s="306"/>
      <c r="W6" s="306"/>
      <c r="X6" s="306"/>
      <c r="Y6" s="306"/>
      <c r="Z6" s="150"/>
    </row>
    <row r="7" spans="1:27" ht="24" customHeight="1">
      <c r="A7" s="151"/>
      <c r="B7" s="152" t="s">
        <v>4</v>
      </c>
      <c r="C7" s="152" t="s">
        <v>5</v>
      </c>
      <c r="D7" s="152" t="s">
        <v>6</v>
      </c>
      <c r="E7" s="152" t="s">
        <v>7</v>
      </c>
      <c r="F7" s="152" t="s">
        <v>10</v>
      </c>
      <c r="G7" s="152" t="s">
        <v>8</v>
      </c>
      <c r="H7" s="153" t="s">
        <v>33</v>
      </c>
      <c r="I7" s="152"/>
      <c r="J7" s="152" t="s">
        <v>4</v>
      </c>
      <c r="K7" s="152" t="s">
        <v>5</v>
      </c>
      <c r="L7" s="152" t="s">
        <v>6</v>
      </c>
      <c r="M7" s="152" t="s">
        <v>7</v>
      </c>
      <c r="N7" s="152" t="s">
        <v>9</v>
      </c>
      <c r="O7" s="152" t="s">
        <v>10</v>
      </c>
      <c r="P7" s="154" t="s">
        <v>8</v>
      </c>
      <c r="Q7" s="153" t="s">
        <v>33</v>
      </c>
      <c r="R7" s="152"/>
      <c r="S7" s="152" t="s">
        <v>4</v>
      </c>
      <c r="T7" s="152" t="s">
        <v>5</v>
      </c>
      <c r="U7" s="152" t="s">
        <v>6</v>
      </c>
      <c r="V7" s="152" t="s">
        <v>7</v>
      </c>
      <c r="W7" s="152" t="s">
        <v>9</v>
      </c>
      <c r="X7" s="152" t="s">
        <v>10</v>
      </c>
      <c r="Y7" s="154" t="s">
        <v>8</v>
      </c>
      <c r="Z7" s="153" t="s">
        <v>33</v>
      </c>
    </row>
    <row r="8" spans="1:27" ht="12" customHeight="1">
      <c r="A8" s="147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</row>
    <row r="9" spans="1:27" ht="12" customHeight="1">
      <c r="A9" s="156" t="s">
        <v>11</v>
      </c>
      <c r="B9" s="157">
        <v>9271</v>
      </c>
      <c r="C9" s="157">
        <v>13</v>
      </c>
      <c r="D9" s="157">
        <v>35</v>
      </c>
      <c r="E9" s="157">
        <v>515</v>
      </c>
      <c r="F9" s="157">
        <v>756</v>
      </c>
      <c r="G9" s="157">
        <f>SUM(B9:F9)</f>
        <v>10590</v>
      </c>
      <c r="H9" s="158">
        <f>G9/G19</f>
        <v>0.63099565036048377</v>
      </c>
      <c r="I9" s="155"/>
      <c r="J9" s="157">
        <v>871</v>
      </c>
      <c r="K9" s="157">
        <v>19</v>
      </c>
      <c r="L9" s="157">
        <v>25</v>
      </c>
      <c r="M9" s="157">
        <v>353</v>
      </c>
      <c r="N9" s="157">
        <v>3</v>
      </c>
      <c r="O9" s="157">
        <v>1381</v>
      </c>
      <c r="P9" s="157">
        <f>SUM(J9:O9)</f>
        <v>2652</v>
      </c>
      <c r="Q9" s="158">
        <f>P9/P19</f>
        <v>0.80829015544041449</v>
      </c>
      <c r="R9" s="155"/>
      <c r="S9" s="155">
        <f>B9+J9</f>
        <v>10142</v>
      </c>
      <c r="T9" s="155">
        <f t="shared" ref="T9:V17" si="0">C9+K9</f>
        <v>32</v>
      </c>
      <c r="U9" s="155">
        <f t="shared" si="0"/>
        <v>60</v>
      </c>
      <c r="V9" s="155">
        <f>E9+M9</f>
        <v>868</v>
      </c>
      <c r="W9" s="155">
        <f t="shared" ref="W9:W17" si="1">N9</f>
        <v>3</v>
      </c>
      <c r="X9" s="155">
        <f t="shared" ref="X9:X17" si="2">F9+O9</f>
        <v>2137</v>
      </c>
      <c r="Y9" s="155">
        <f>SUM(S9:X9)</f>
        <v>13242</v>
      </c>
      <c r="Z9" s="158">
        <f>Y9/Y19</f>
        <v>0.65998803827751196</v>
      </c>
    </row>
    <row r="10" spans="1:27" ht="12" customHeight="1">
      <c r="A10" s="159" t="s">
        <v>12</v>
      </c>
      <c r="B10" s="157">
        <v>0</v>
      </c>
      <c r="C10" s="157">
        <v>1877</v>
      </c>
      <c r="D10" s="157">
        <v>2319</v>
      </c>
      <c r="E10" s="157">
        <v>34</v>
      </c>
      <c r="F10" s="157">
        <v>155</v>
      </c>
      <c r="G10" s="157">
        <f t="shared" ref="G10:G19" si="3">SUM(B10:F10)</f>
        <v>4385</v>
      </c>
      <c r="H10" s="158">
        <f>G10/G19</f>
        <v>0.26127629148543169</v>
      </c>
      <c r="I10" s="155"/>
      <c r="J10" s="157">
        <v>0</v>
      </c>
      <c r="K10" s="157">
        <v>64</v>
      </c>
      <c r="L10" s="157">
        <v>29</v>
      </c>
      <c r="M10" s="157">
        <v>6</v>
      </c>
      <c r="N10" s="157">
        <v>0</v>
      </c>
      <c r="O10" s="157">
        <v>109</v>
      </c>
      <c r="P10" s="157">
        <f t="shared" ref="P10:P19" si="4">SUM(J10:O10)</f>
        <v>208</v>
      </c>
      <c r="Q10" s="158">
        <f>P10/P19</f>
        <v>6.3395306309052116E-2</v>
      </c>
      <c r="R10" s="155"/>
      <c r="S10" s="155">
        <f t="shared" ref="S10:V19" si="5">B10+J10</f>
        <v>0</v>
      </c>
      <c r="T10" s="155">
        <f t="shared" si="0"/>
        <v>1941</v>
      </c>
      <c r="U10" s="155">
        <f t="shared" si="0"/>
        <v>2348</v>
      </c>
      <c r="V10" s="155">
        <f t="shared" si="0"/>
        <v>40</v>
      </c>
      <c r="W10" s="155">
        <f t="shared" si="1"/>
        <v>0</v>
      </c>
      <c r="X10" s="155">
        <f t="shared" si="2"/>
        <v>264</v>
      </c>
      <c r="Y10" s="155">
        <f>SUM(S10:X10)</f>
        <v>4593</v>
      </c>
      <c r="Z10" s="158">
        <f>Y10/Y19</f>
        <v>0.22891746411483255</v>
      </c>
      <c r="AA10" s="286">
        <f>Z10/SUM($Z$10:$Z$17)</f>
        <v>0.67326297273526825</v>
      </c>
    </row>
    <row r="11" spans="1:27" ht="12" customHeight="1">
      <c r="A11" s="159" t="s">
        <v>13</v>
      </c>
      <c r="B11" s="157">
        <v>0</v>
      </c>
      <c r="C11" s="157">
        <v>1583</v>
      </c>
      <c r="D11" s="157">
        <v>0</v>
      </c>
      <c r="E11" s="157">
        <v>0</v>
      </c>
      <c r="F11" s="157">
        <v>79</v>
      </c>
      <c r="G11" s="157">
        <f t="shared" si="3"/>
        <v>1662</v>
      </c>
      <c r="H11" s="158">
        <f>G11/G19</f>
        <v>9.9028779121730318E-2</v>
      </c>
      <c r="I11" s="155"/>
      <c r="J11" s="157">
        <v>0</v>
      </c>
      <c r="K11" s="157">
        <v>248</v>
      </c>
      <c r="L11" s="157">
        <v>0</v>
      </c>
      <c r="M11" s="157">
        <v>0</v>
      </c>
      <c r="N11" s="157">
        <v>0</v>
      </c>
      <c r="O11" s="157">
        <v>75</v>
      </c>
      <c r="P11" s="157">
        <f t="shared" si="4"/>
        <v>323</v>
      </c>
      <c r="Q11" s="158">
        <f>P11/P19</f>
        <v>9.8445595854922283E-2</v>
      </c>
      <c r="R11" s="155"/>
      <c r="S11" s="155">
        <f t="shared" si="5"/>
        <v>0</v>
      </c>
      <c r="T11" s="155">
        <f t="shared" si="0"/>
        <v>1831</v>
      </c>
      <c r="U11" s="155">
        <f t="shared" si="0"/>
        <v>0</v>
      </c>
      <c r="V11" s="155">
        <f t="shared" si="0"/>
        <v>0</v>
      </c>
      <c r="W11" s="155">
        <f t="shared" si="1"/>
        <v>0</v>
      </c>
      <c r="X11" s="155">
        <f t="shared" si="2"/>
        <v>154</v>
      </c>
      <c r="Y11" s="155">
        <f t="shared" ref="Y11:Y19" si="6">SUM(S11:X11)</f>
        <v>1985</v>
      </c>
      <c r="Z11" s="158">
        <f>Y11/Y19</f>
        <v>9.8933413078149915E-2</v>
      </c>
      <c r="AA11" s="286">
        <f t="shared" ref="AA11:AA17" si="7">Z11/SUM($Z$10:$Z$17)</f>
        <v>0.29097038991498092</v>
      </c>
    </row>
    <row r="12" spans="1:27" ht="12" customHeight="1">
      <c r="A12" s="159" t="s">
        <v>14</v>
      </c>
      <c r="B12" s="157">
        <v>0</v>
      </c>
      <c r="C12" s="157">
        <v>2</v>
      </c>
      <c r="D12" s="157">
        <v>24</v>
      </c>
      <c r="E12" s="157">
        <v>0</v>
      </c>
      <c r="F12" s="157">
        <v>0</v>
      </c>
      <c r="G12" s="157">
        <f t="shared" si="3"/>
        <v>26</v>
      </c>
      <c r="H12" s="158">
        <f>G12/G19</f>
        <v>1.5491866769945779E-3</v>
      </c>
      <c r="I12" s="155"/>
      <c r="J12" s="157">
        <v>0</v>
      </c>
      <c r="K12" s="157">
        <v>0</v>
      </c>
      <c r="L12" s="157">
        <v>0</v>
      </c>
      <c r="M12" s="157">
        <v>0</v>
      </c>
      <c r="N12" s="157">
        <v>0</v>
      </c>
      <c r="O12" s="157">
        <v>0</v>
      </c>
      <c r="P12" s="157">
        <f t="shared" si="4"/>
        <v>0</v>
      </c>
      <c r="Q12" s="158">
        <f>P12/P19</f>
        <v>0</v>
      </c>
      <c r="R12" s="155"/>
      <c r="S12" s="155">
        <f t="shared" si="5"/>
        <v>0</v>
      </c>
      <c r="T12" s="155">
        <f t="shared" si="0"/>
        <v>2</v>
      </c>
      <c r="U12" s="155">
        <f t="shared" si="0"/>
        <v>24</v>
      </c>
      <c r="V12" s="155">
        <f t="shared" si="0"/>
        <v>0</v>
      </c>
      <c r="W12" s="155">
        <f t="shared" si="1"/>
        <v>0</v>
      </c>
      <c r="X12" s="155">
        <f t="shared" si="2"/>
        <v>0</v>
      </c>
      <c r="Y12" s="155">
        <f t="shared" si="6"/>
        <v>26</v>
      </c>
      <c r="Z12" s="158">
        <f>Y12/Y19</f>
        <v>1.29585326953748E-3</v>
      </c>
      <c r="AA12" s="286">
        <f t="shared" si="7"/>
        <v>3.8111990618586921E-3</v>
      </c>
    </row>
    <row r="13" spans="1:27" ht="12" customHeight="1">
      <c r="A13" s="159" t="s">
        <v>109</v>
      </c>
      <c r="B13" s="157">
        <v>0</v>
      </c>
      <c r="C13" s="157">
        <v>36</v>
      </c>
      <c r="D13" s="157">
        <v>31</v>
      </c>
      <c r="E13" s="157">
        <v>1</v>
      </c>
      <c r="F13" s="157">
        <v>7</v>
      </c>
      <c r="G13" s="157">
        <f t="shared" si="3"/>
        <v>75</v>
      </c>
      <c r="H13" s="158">
        <f>G13/G19</f>
        <v>4.4688077220997437E-3</v>
      </c>
      <c r="I13" s="155"/>
      <c r="J13" s="157">
        <v>0</v>
      </c>
      <c r="K13" s="157">
        <v>11</v>
      </c>
      <c r="L13" s="157">
        <v>1</v>
      </c>
      <c r="M13" s="157">
        <v>1</v>
      </c>
      <c r="N13" s="157">
        <v>0</v>
      </c>
      <c r="O13" s="157">
        <v>64</v>
      </c>
      <c r="P13" s="157">
        <f t="shared" si="4"/>
        <v>77</v>
      </c>
      <c r="Q13" s="158">
        <f>P13/P19</f>
        <v>2.3468454739408718E-2</v>
      </c>
      <c r="R13" s="155"/>
      <c r="S13" s="155">
        <f t="shared" si="5"/>
        <v>0</v>
      </c>
      <c r="T13" s="155">
        <f t="shared" si="0"/>
        <v>47</v>
      </c>
      <c r="U13" s="155">
        <f t="shared" si="0"/>
        <v>32</v>
      </c>
      <c r="V13" s="155">
        <f t="shared" si="0"/>
        <v>2</v>
      </c>
      <c r="W13" s="155">
        <f t="shared" si="1"/>
        <v>0</v>
      </c>
      <c r="X13" s="155">
        <f t="shared" si="2"/>
        <v>71</v>
      </c>
      <c r="Y13" s="155">
        <f t="shared" si="6"/>
        <v>152</v>
      </c>
      <c r="Z13" s="158">
        <f>Y13/Y19</f>
        <v>7.575757575757576E-3</v>
      </c>
      <c r="AA13" s="286">
        <f t="shared" si="7"/>
        <v>2.2280856053943126E-2</v>
      </c>
    </row>
    <row r="14" spans="1:27" ht="12" customHeight="1">
      <c r="A14" s="159" t="s">
        <v>16</v>
      </c>
      <c r="B14" s="157">
        <v>0</v>
      </c>
      <c r="C14" s="157">
        <v>27</v>
      </c>
      <c r="D14" s="157">
        <v>0</v>
      </c>
      <c r="E14" s="157">
        <v>0</v>
      </c>
      <c r="F14" s="157">
        <v>6</v>
      </c>
      <c r="G14" s="157">
        <f t="shared" si="3"/>
        <v>33</v>
      </c>
      <c r="H14" s="158">
        <f>G14/G19</f>
        <v>1.9662753977238872E-3</v>
      </c>
      <c r="I14" s="155"/>
      <c r="J14" s="157">
        <v>0</v>
      </c>
      <c r="K14" s="157">
        <v>6</v>
      </c>
      <c r="L14" s="157">
        <v>0</v>
      </c>
      <c r="M14" s="157">
        <v>0</v>
      </c>
      <c r="N14" s="157">
        <v>0</v>
      </c>
      <c r="O14" s="157">
        <v>4</v>
      </c>
      <c r="P14" s="157">
        <f t="shared" si="4"/>
        <v>10</v>
      </c>
      <c r="Q14" s="158">
        <f>P14/P19</f>
        <v>3.0478512648582749E-3</v>
      </c>
      <c r="R14" s="155"/>
      <c r="S14" s="155">
        <f t="shared" si="5"/>
        <v>0</v>
      </c>
      <c r="T14" s="155">
        <f t="shared" si="0"/>
        <v>33</v>
      </c>
      <c r="U14" s="155">
        <f t="shared" si="0"/>
        <v>0</v>
      </c>
      <c r="V14" s="155">
        <f t="shared" si="0"/>
        <v>0</v>
      </c>
      <c r="W14" s="155">
        <f t="shared" si="1"/>
        <v>0</v>
      </c>
      <c r="X14" s="155">
        <f t="shared" si="2"/>
        <v>10</v>
      </c>
      <c r="Y14" s="155">
        <f t="shared" si="6"/>
        <v>43</v>
      </c>
      <c r="Z14" s="158">
        <f>Y14/Y19</f>
        <v>2.1431419457735249E-3</v>
      </c>
      <c r="AA14" s="286">
        <f t="shared" si="7"/>
        <v>6.303136909997069E-3</v>
      </c>
    </row>
    <row r="15" spans="1:27" ht="12" customHeight="1">
      <c r="A15" s="159" t="s">
        <v>17</v>
      </c>
      <c r="B15" s="157">
        <v>0</v>
      </c>
      <c r="C15" s="157">
        <v>6</v>
      </c>
      <c r="D15" s="157">
        <v>0</v>
      </c>
      <c r="E15" s="157">
        <v>0</v>
      </c>
      <c r="F15" s="157">
        <v>0</v>
      </c>
      <c r="G15" s="157">
        <f t="shared" si="3"/>
        <v>6</v>
      </c>
      <c r="H15" s="158">
        <f>G15/G19</f>
        <v>3.5750461776797948E-4</v>
      </c>
      <c r="I15" s="155"/>
      <c r="J15" s="157">
        <v>0</v>
      </c>
      <c r="K15" s="157">
        <v>6</v>
      </c>
      <c r="L15" s="157">
        <v>0</v>
      </c>
      <c r="M15" s="157">
        <v>0</v>
      </c>
      <c r="N15" s="157">
        <v>0</v>
      </c>
      <c r="O15" s="157">
        <v>2</v>
      </c>
      <c r="P15" s="157">
        <f t="shared" si="4"/>
        <v>8</v>
      </c>
      <c r="Q15" s="158">
        <f>P15/P19</f>
        <v>2.4382810118866198E-3</v>
      </c>
      <c r="R15" s="155"/>
      <c r="S15" s="155">
        <f t="shared" si="5"/>
        <v>0</v>
      </c>
      <c r="T15" s="155">
        <f t="shared" si="0"/>
        <v>12</v>
      </c>
      <c r="U15" s="155">
        <f t="shared" si="0"/>
        <v>0</v>
      </c>
      <c r="V15" s="155">
        <f t="shared" si="0"/>
        <v>0</v>
      </c>
      <c r="W15" s="155">
        <f t="shared" si="1"/>
        <v>0</v>
      </c>
      <c r="X15" s="155">
        <f t="shared" si="2"/>
        <v>2</v>
      </c>
      <c r="Y15" s="155">
        <f t="shared" si="6"/>
        <v>14</v>
      </c>
      <c r="Z15" s="158">
        <f>Y15/Y19</f>
        <v>6.9776714513556618E-4</v>
      </c>
      <c r="AA15" s="286">
        <f t="shared" si="7"/>
        <v>2.0521841102316037E-3</v>
      </c>
    </row>
    <row r="16" spans="1:27" ht="12" customHeight="1">
      <c r="A16" s="159" t="s">
        <v>18</v>
      </c>
      <c r="B16" s="157">
        <v>0</v>
      </c>
      <c r="C16" s="157">
        <v>2</v>
      </c>
      <c r="D16" s="157">
        <v>0</v>
      </c>
      <c r="E16" s="157">
        <v>0</v>
      </c>
      <c r="F16" s="157">
        <v>1</v>
      </c>
      <c r="G16" s="157">
        <f t="shared" si="3"/>
        <v>3</v>
      </c>
      <c r="H16" s="158">
        <f>G16/G19</f>
        <v>1.7875230888398974E-4</v>
      </c>
      <c r="I16" s="155"/>
      <c r="J16" s="157">
        <v>0</v>
      </c>
      <c r="K16" s="157">
        <v>0</v>
      </c>
      <c r="L16" s="157">
        <v>0</v>
      </c>
      <c r="M16" s="157">
        <v>0</v>
      </c>
      <c r="N16" s="157">
        <v>0</v>
      </c>
      <c r="O16" s="157">
        <v>1</v>
      </c>
      <c r="P16" s="157">
        <f t="shared" si="4"/>
        <v>1</v>
      </c>
      <c r="Q16" s="158">
        <f>P16/P19</f>
        <v>3.0478512648582747E-4</v>
      </c>
      <c r="R16" s="155"/>
      <c r="S16" s="155">
        <f t="shared" si="5"/>
        <v>0</v>
      </c>
      <c r="T16" s="155">
        <f t="shared" si="0"/>
        <v>2</v>
      </c>
      <c r="U16" s="155">
        <f t="shared" si="0"/>
        <v>0</v>
      </c>
      <c r="V16" s="155">
        <f t="shared" si="0"/>
        <v>0</v>
      </c>
      <c r="W16" s="155">
        <f t="shared" si="1"/>
        <v>0</v>
      </c>
      <c r="X16" s="155">
        <f t="shared" si="2"/>
        <v>2</v>
      </c>
      <c r="Y16" s="155">
        <f t="shared" si="6"/>
        <v>4</v>
      </c>
      <c r="Z16" s="158">
        <f>Y16/Y19</f>
        <v>1.9936204146730463E-4</v>
      </c>
      <c r="AA16" s="286">
        <f t="shared" si="7"/>
        <v>5.863383172090296E-4</v>
      </c>
    </row>
    <row r="17" spans="1:27" ht="12" customHeight="1">
      <c r="A17" s="159" t="s">
        <v>19</v>
      </c>
      <c r="B17" s="157">
        <v>0</v>
      </c>
      <c r="C17" s="157">
        <v>1</v>
      </c>
      <c r="D17" s="157">
        <v>0</v>
      </c>
      <c r="E17" s="157">
        <v>0</v>
      </c>
      <c r="F17" s="157">
        <v>2</v>
      </c>
      <c r="G17" s="157">
        <f t="shared" si="3"/>
        <v>3</v>
      </c>
      <c r="H17" s="158">
        <f>G17/G19</f>
        <v>1.7875230888398974E-4</v>
      </c>
      <c r="I17" s="155"/>
      <c r="J17" s="157">
        <v>0</v>
      </c>
      <c r="K17" s="157">
        <v>0</v>
      </c>
      <c r="L17" s="157">
        <v>0</v>
      </c>
      <c r="M17" s="157">
        <v>0</v>
      </c>
      <c r="N17" s="157">
        <v>0</v>
      </c>
      <c r="O17" s="157">
        <v>2</v>
      </c>
      <c r="P17" s="157">
        <f t="shared" si="4"/>
        <v>2</v>
      </c>
      <c r="Q17" s="158">
        <f>P17/P19</f>
        <v>6.0957025297165494E-4</v>
      </c>
      <c r="R17" s="155"/>
      <c r="S17" s="155">
        <f t="shared" si="5"/>
        <v>0</v>
      </c>
      <c r="T17" s="155">
        <f t="shared" si="0"/>
        <v>1</v>
      </c>
      <c r="U17" s="155">
        <f t="shared" si="0"/>
        <v>0</v>
      </c>
      <c r="V17" s="155">
        <f t="shared" si="0"/>
        <v>0</v>
      </c>
      <c r="W17" s="155">
        <f t="shared" si="1"/>
        <v>0</v>
      </c>
      <c r="X17" s="155">
        <f t="shared" si="2"/>
        <v>4</v>
      </c>
      <c r="Y17" s="155">
        <f t="shared" si="6"/>
        <v>5</v>
      </c>
      <c r="Z17" s="158">
        <f>Y17/Y19</f>
        <v>2.4920255183413076E-4</v>
      </c>
      <c r="AA17" s="286">
        <f t="shared" si="7"/>
        <v>7.3292289651128697E-4</v>
      </c>
    </row>
    <row r="18" spans="1:27" ht="12" customHeight="1">
      <c r="A18" s="159"/>
      <c r="B18" s="155"/>
      <c r="C18" s="155"/>
      <c r="D18" s="155"/>
      <c r="E18" s="155"/>
      <c r="F18" s="155"/>
      <c r="G18" s="157"/>
      <c r="H18" s="155"/>
      <c r="I18" s="155"/>
      <c r="J18" s="155"/>
      <c r="K18" s="155"/>
      <c r="L18" s="155"/>
      <c r="M18" s="155"/>
      <c r="N18" s="155"/>
      <c r="O18" s="155"/>
      <c r="P18" s="157"/>
      <c r="Q18" s="155"/>
      <c r="R18" s="155"/>
      <c r="S18" s="155"/>
      <c r="T18" s="155"/>
      <c r="U18" s="155"/>
      <c r="V18" s="155"/>
      <c r="W18" s="155"/>
      <c r="X18" s="155"/>
      <c r="Y18" s="155"/>
      <c r="Z18" s="155"/>
    </row>
    <row r="19" spans="1:27" ht="12" customHeight="1">
      <c r="A19" s="160" t="s">
        <v>8</v>
      </c>
      <c r="B19" s="161">
        <f>SUM(B9:B17)</f>
        <v>9271</v>
      </c>
      <c r="C19" s="161">
        <f t="shared" ref="C19:F19" si="8">SUM(C9:C17)</f>
        <v>3547</v>
      </c>
      <c r="D19" s="161">
        <f t="shared" si="8"/>
        <v>2409</v>
      </c>
      <c r="E19" s="161">
        <f t="shared" si="8"/>
        <v>550</v>
      </c>
      <c r="F19" s="161">
        <f t="shared" si="8"/>
        <v>1006</v>
      </c>
      <c r="G19" s="161">
        <f t="shared" si="3"/>
        <v>16783</v>
      </c>
      <c r="H19" s="162">
        <f>G19/G19</f>
        <v>1</v>
      </c>
      <c r="I19" s="163"/>
      <c r="J19" s="161">
        <f>SUM(J9:J17)</f>
        <v>871</v>
      </c>
      <c r="K19" s="161">
        <f t="shared" ref="K19:O19" si="9">SUM(K9:K17)</f>
        <v>354</v>
      </c>
      <c r="L19" s="161">
        <f t="shared" si="9"/>
        <v>55</v>
      </c>
      <c r="M19" s="161">
        <f t="shared" si="9"/>
        <v>360</v>
      </c>
      <c r="N19" s="161">
        <f t="shared" si="9"/>
        <v>3</v>
      </c>
      <c r="O19" s="161">
        <f t="shared" si="9"/>
        <v>1638</v>
      </c>
      <c r="P19" s="161">
        <f t="shared" si="4"/>
        <v>3281</v>
      </c>
      <c r="Q19" s="162">
        <f>P19/P19</f>
        <v>1</v>
      </c>
      <c r="R19" s="163"/>
      <c r="S19" s="163">
        <f t="shared" si="5"/>
        <v>10142</v>
      </c>
      <c r="T19" s="163">
        <f t="shared" si="5"/>
        <v>3901</v>
      </c>
      <c r="U19" s="163">
        <f t="shared" si="5"/>
        <v>2464</v>
      </c>
      <c r="V19" s="163">
        <f t="shared" si="5"/>
        <v>910</v>
      </c>
      <c r="W19" s="163">
        <f>N19</f>
        <v>3</v>
      </c>
      <c r="X19" s="163">
        <f>F19+O19</f>
        <v>2644</v>
      </c>
      <c r="Y19" s="163">
        <f t="shared" si="6"/>
        <v>20064</v>
      </c>
      <c r="Z19" s="162">
        <f>Y19/Y19</f>
        <v>1</v>
      </c>
    </row>
    <row r="20" spans="1:27" ht="12" customHeight="1">
      <c r="A20" s="160" t="s">
        <v>33</v>
      </c>
      <c r="B20" s="162">
        <f>B19/G19</f>
        <v>0.55240421855448962</v>
      </c>
      <c r="C20" s="162">
        <f>C19/G19</f>
        <v>0.21134481320383722</v>
      </c>
      <c r="D20" s="162">
        <f>D19/G19</f>
        <v>0.14353810403384376</v>
      </c>
      <c r="E20" s="162">
        <f>E19/G19</f>
        <v>3.2771256628731454E-2</v>
      </c>
      <c r="F20" s="162">
        <f>F19/G19</f>
        <v>5.9941607579097896E-2</v>
      </c>
      <c r="G20" s="162">
        <f>G19/G19</f>
        <v>1</v>
      </c>
      <c r="H20" s="162"/>
      <c r="I20" s="162"/>
      <c r="J20" s="162">
        <f>J19/P19</f>
        <v>0.26546784516915573</v>
      </c>
      <c r="K20" s="162">
        <f>K19/P19</f>
        <v>0.10789393477598293</v>
      </c>
      <c r="L20" s="162">
        <f>L19/P19</f>
        <v>1.676318195672051E-2</v>
      </c>
      <c r="M20" s="162">
        <f>M19/P19</f>
        <v>0.1097226455348979</v>
      </c>
      <c r="N20" s="162">
        <f>N19/P19</f>
        <v>9.1435537945748252E-4</v>
      </c>
      <c r="O20" s="162">
        <f>O19/P19</f>
        <v>0.49923803718378545</v>
      </c>
      <c r="P20" s="162">
        <f>P19/P19</f>
        <v>1</v>
      </c>
      <c r="Q20" s="162"/>
      <c r="R20" s="162"/>
      <c r="S20" s="162">
        <f>S19/Y19</f>
        <v>0.50548245614035092</v>
      </c>
      <c r="T20" s="162">
        <f>T19/Y19</f>
        <v>0.19442783094098884</v>
      </c>
      <c r="U20" s="162">
        <f>U19/Y19</f>
        <v>0.12280701754385964</v>
      </c>
      <c r="V20" s="162">
        <f>V19/Y19</f>
        <v>4.5354864433811801E-2</v>
      </c>
      <c r="W20" s="162">
        <f>W19/Y19</f>
        <v>1.4952153110047846E-4</v>
      </c>
      <c r="X20" s="162">
        <f>X19/Y19</f>
        <v>0.13177830940988836</v>
      </c>
      <c r="Y20" s="162">
        <f>Y19/Y19</f>
        <v>1</v>
      </c>
      <c r="Z20" s="162"/>
    </row>
    <row r="21" spans="1:27" ht="12" customHeight="1">
      <c r="A21" s="164" t="s">
        <v>89</v>
      </c>
      <c r="B21" s="155">
        <f>SUM(B10:B17)</f>
        <v>0</v>
      </c>
      <c r="C21" s="155">
        <f t="shared" ref="C21:P21" si="10">SUM(C10:C17)</f>
        <v>3534</v>
      </c>
      <c r="D21" s="155">
        <f t="shared" si="10"/>
        <v>2374</v>
      </c>
      <c r="E21" s="155">
        <f t="shared" si="10"/>
        <v>35</v>
      </c>
      <c r="F21" s="155">
        <f t="shared" si="10"/>
        <v>250</v>
      </c>
      <c r="G21" s="155">
        <f t="shared" si="10"/>
        <v>6193</v>
      </c>
      <c r="H21" s="155"/>
      <c r="I21" s="155"/>
      <c r="J21" s="155">
        <f t="shared" si="10"/>
        <v>0</v>
      </c>
      <c r="K21" s="155">
        <f t="shared" si="10"/>
        <v>335</v>
      </c>
      <c r="L21" s="155">
        <f t="shared" si="10"/>
        <v>30</v>
      </c>
      <c r="M21" s="155">
        <f t="shared" si="10"/>
        <v>7</v>
      </c>
      <c r="N21" s="155">
        <f t="shared" si="10"/>
        <v>0</v>
      </c>
      <c r="O21" s="155">
        <f t="shared" si="10"/>
        <v>257</v>
      </c>
      <c r="P21" s="155">
        <f t="shared" si="10"/>
        <v>629</v>
      </c>
      <c r="Q21" s="155"/>
      <c r="R21" s="155"/>
      <c r="S21" s="155">
        <f t="shared" ref="S21:V21" si="11">SUM(S10:S17)</f>
        <v>0</v>
      </c>
      <c r="T21" s="155">
        <f t="shared" si="11"/>
        <v>3869</v>
      </c>
      <c r="U21" s="155">
        <f t="shared" si="11"/>
        <v>2404</v>
      </c>
      <c r="V21" s="155">
        <f t="shared" si="11"/>
        <v>42</v>
      </c>
      <c r="W21" s="155">
        <f>SUM(W10:W17)</f>
        <v>0</v>
      </c>
      <c r="X21" s="155">
        <f>SUM(X10:X17)</f>
        <v>507</v>
      </c>
      <c r="Y21" s="155">
        <f>SUM(Y10:Y17)</f>
        <v>6822</v>
      </c>
      <c r="Z21" s="155"/>
    </row>
    <row r="22" spans="1:27" ht="12" customHeight="1">
      <c r="A22" s="164" t="s">
        <v>34</v>
      </c>
      <c r="B22" s="158">
        <f t="shared" ref="B22:G22" si="12">B21/B19</f>
        <v>0</v>
      </c>
      <c r="C22" s="158">
        <f t="shared" si="12"/>
        <v>0.99633493092754444</v>
      </c>
      <c r="D22" s="158">
        <f t="shared" si="12"/>
        <v>0.98547114985471151</v>
      </c>
      <c r="E22" s="158">
        <f t="shared" si="12"/>
        <v>6.363636363636363E-2</v>
      </c>
      <c r="F22" s="158">
        <f t="shared" si="12"/>
        <v>0.2485089463220676</v>
      </c>
      <c r="G22" s="158">
        <f t="shared" si="12"/>
        <v>0.36900434963951617</v>
      </c>
      <c r="H22" s="158"/>
      <c r="I22" s="158"/>
      <c r="J22" s="158">
        <f t="shared" ref="J22:P22" si="13">J21/J19</f>
        <v>0</v>
      </c>
      <c r="K22" s="158">
        <f t="shared" si="13"/>
        <v>0.9463276836158192</v>
      </c>
      <c r="L22" s="158">
        <f t="shared" si="13"/>
        <v>0.54545454545454541</v>
      </c>
      <c r="M22" s="158">
        <f t="shared" si="13"/>
        <v>1.9444444444444445E-2</v>
      </c>
      <c r="N22" s="158">
        <f t="shared" si="13"/>
        <v>0</v>
      </c>
      <c r="O22" s="158">
        <f t="shared" si="13"/>
        <v>0.1568986568986569</v>
      </c>
      <c r="P22" s="158">
        <f t="shared" si="13"/>
        <v>0.19170984455958548</v>
      </c>
      <c r="Q22" s="158"/>
      <c r="R22" s="158"/>
      <c r="S22" s="158">
        <f t="shared" ref="S22:Y22" si="14">S21/S19</f>
        <v>0</v>
      </c>
      <c r="T22" s="158">
        <f t="shared" si="14"/>
        <v>0.99179697513458087</v>
      </c>
      <c r="U22" s="158">
        <f t="shared" si="14"/>
        <v>0.97564935064935066</v>
      </c>
      <c r="V22" s="158">
        <f t="shared" si="14"/>
        <v>4.6153846153846156E-2</v>
      </c>
      <c r="W22" s="158">
        <f t="shared" si="14"/>
        <v>0</v>
      </c>
      <c r="X22" s="158">
        <f t="shared" si="14"/>
        <v>0.19175491679273829</v>
      </c>
      <c r="Y22" s="158">
        <f t="shared" si="14"/>
        <v>0.34001196172248804</v>
      </c>
      <c r="Z22" s="158"/>
    </row>
    <row r="23" spans="1:27" ht="12" customHeight="1">
      <c r="A23" s="165" t="s">
        <v>35</v>
      </c>
      <c r="B23" s="166">
        <f>B21/G21</f>
        <v>0</v>
      </c>
      <c r="C23" s="166">
        <f>C21/G21</f>
        <v>0.57064427579525268</v>
      </c>
      <c r="D23" s="166">
        <f>D21/G21</f>
        <v>0.3833360245438398</v>
      </c>
      <c r="E23" s="166">
        <f>E21/G21</f>
        <v>5.6515420636202166E-3</v>
      </c>
      <c r="F23" s="166">
        <f>F21/G21</f>
        <v>4.0368157597287263E-2</v>
      </c>
      <c r="G23" s="166">
        <f>G21/G21</f>
        <v>1</v>
      </c>
      <c r="H23" s="166"/>
      <c r="I23" s="166"/>
      <c r="J23" s="166">
        <f>J21/P21</f>
        <v>0</v>
      </c>
      <c r="K23" s="166">
        <f>K21/P21</f>
        <v>0.53259141494435613</v>
      </c>
      <c r="L23" s="166">
        <f>L21/P21</f>
        <v>4.7694753577106522E-2</v>
      </c>
      <c r="M23" s="166">
        <f>M21/P21</f>
        <v>1.1128775834658187E-2</v>
      </c>
      <c r="N23" s="166">
        <f>N21/P21</f>
        <v>0</v>
      </c>
      <c r="O23" s="166">
        <f>O21/P21</f>
        <v>0.40858505564387915</v>
      </c>
      <c r="P23" s="166">
        <f>P21/P21</f>
        <v>1</v>
      </c>
      <c r="Q23" s="167"/>
      <c r="R23" s="166"/>
      <c r="S23" s="166">
        <f>S21/Y21</f>
        <v>0</v>
      </c>
      <c r="T23" s="166">
        <f>T21/Y21</f>
        <v>0.56713573732043387</v>
      </c>
      <c r="U23" s="166">
        <f>U21/Y21</f>
        <v>0.35238932864262679</v>
      </c>
      <c r="V23" s="166">
        <f>V21/Y21</f>
        <v>6.156552330694811E-3</v>
      </c>
      <c r="W23" s="166">
        <f>W21/Y21</f>
        <v>0</v>
      </c>
      <c r="X23" s="166">
        <f>X21/Y21</f>
        <v>7.4318381706244496E-2</v>
      </c>
      <c r="Y23" s="166">
        <f>Y21/Y21</f>
        <v>1</v>
      </c>
      <c r="Z23" s="166"/>
    </row>
    <row r="24" spans="1:27" ht="12" customHeight="1">
      <c r="A24" s="168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68"/>
      <c r="M24" s="169"/>
      <c r="N24" s="307" t="s">
        <v>20</v>
      </c>
      <c r="O24" s="308"/>
      <c r="P24" s="308"/>
      <c r="Q24" s="169"/>
      <c r="R24" s="155"/>
    </row>
    <row r="25" spans="1:27" ht="12" customHeight="1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</row>
    <row r="26" spans="1:27" ht="12" customHeight="1">
      <c r="A26" s="136" t="s">
        <v>75</v>
      </c>
      <c r="B26" s="170"/>
      <c r="C26" s="170"/>
      <c r="D26" s="170"/>
      <c r="E26" s="170"/>
      <c r="F26" s="170"/>
      <c r="G26" s="170"/>
      <c r="K26" s="170"/>
      <c r="L26" s="170"/>
      <c r="M26" s="170"/>
      <c r="N26" s="170"/>
      <c r="O26" s="170"/>
      <c r="P26" s="170"/>
      <c r="Q26" s="171"/>
      <c r="R26" s="171"/>
    </row>
    <row r="27" spans="1:27" ht="12" customHeight="1">
      <c r="A27" s="136" t="s">
        <v>165</v>
      </c>
      <c r="B27" s="171"/>
      <c r="C27" s="171"/>
      <c r="D27" s="171"/>
      <c r="E27" s="171"/>
      <c r="F27" s="171"/>
      <c r="G27" s="171"/>
      <c r="H27" s="274" t="s">
        <v>276</v>
      </c>
      <c r="I27" s="274"/>
      <c r="J27" s="274" t="e">
        <f>(D35+#REF!)*0.1293</f>
        <v>#REF!</v>
      </c>
      <c r="K27" s="275" t="s">
        <v>278</v>
      </c>
      <c r="L27" s="274">
        <f>F35*(C35*0.633+D35*0.0412)/(C35+D35)</f>
        <v>11472.093804749149</v>
      </c>
      <c r="M27" s="274" t="s">
        <v>282</v>
      </c>
      <c r="N27" s="276" t="e">
        <f>SUM(J27:L29)+G37+SUM(G39:G42)</f>
        <v>#REF!</v>
      </c>
      <c r="O27" s="275" t="s">
        <v>281</v>
      </c>
      <c r="P27" s="275" t="e">
        <f>(P46+#REF!)*82620/111452</f>
        <v>#REF!</v>
      </c>
      <c r="Q27" s="171"/>
      <c r="R27" s="171"/>
      <c r="T27" s="287"/>
      <c r="U27" s="288"/>
    </row>
    <row r="28" spans="1:27" ht="12" customHeight="1">
      <c r="A28" s="142" t="s">
        <v>116</v>
      </c>
      <c r="B28" s="172"/>
      <c r="C28" s="173"/>
      <c r="D28" s="174"/>
      <c r="E28" s="174"/>
      <c r="F28" s="174"/>
      <c r="G28" s="174"/>
      <c r="H28" s="274" t="s">
        <v>277</v>
      </c>
      <c r="I28" s="274"/>
      <c r="J28" s="274" t="e">
        <f>(C35+#REF!)*0.6588</f>
        <v>#REF!</v>
      </c>
      <c r="K28" s="277" t="s">
        <v>279</v>
      </c>
      <c r="L28" s="277" t="e">
        <f>(E35+#REF!)*0.341</f>
        <v>#REF!</v>
      </c>
      <c r="M28" s="274"/>
      <c r="N28" s="278" t="e">
        <f>N27/(G44+#REF!)</f>
        <v>#REF!</v>
      </c>
      <c r="O28" s="277"/>
      <c r="P28" s="278" t="e">
        <f>P27/(P44+#REF!)</f>
        <v>#REF!</v>
      </c>
      <c r="Q28" s="175"/>
      <c r="R28" s="175"/>
      <c r="T28" s="287"/>
      <c r="U28" s="288"/>
    </row>
    <row r="29" spans="1:27" ht="12" customHeight="1">
      <c r="A29" s="142" t="s">
        <v>46</v>
      </c>
      <c r="B29" s="144"/>
      <c r="C29" s="144"/>
      <c r="D29" s="175"/>
      <c r="E29" s="175"/>
      <c r="F29" s="175"/>
      <c r="G29" s="175"/>
      <c r="H29" s="279" t="s">
        <v>275</v>
      </c>
      <c r="I29" s="279"/>
      <c r="J29" s="279" t="e">
        <f>(G36+#REF!)*0.9986</f>
        <v>#REF!</v>
      </c>
      <c r="K29" s="279" t="s">
        <v>280</v>
      </c>
      <c r="L29" s="279">
        <f>G38*0.0877</f>
        <v>1443.5419999999999</v>
      </c>
      <c r="M29" s="279"/>
      <c r="N29" s="279"/>
      <c r="O29" s="279"/>
      <c r="P29" s="280" t="e">
        <f>161012/(P44+#REF!)</f>
        <v>#REF!</v>
      </c>
      <c r="Q29" s="175"/>
      <c r="R29" s="175"/>
      <c r="T29" s="139"/>
    </row>
    <row r="30" spans="1:27" ht="12" customHeight="1">
      <c r="A30" s="145"/>
      <c r="B30" s="146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7"/>
      <c r="R30" s="145"/>
      <c r="T30" s="176"/>
      <c r="U30" s="158"/>
    </row>
    <row r="31" spans="1:27" ht="12" customHeight="1">
      <c r="A31" s="147"/>
      <c r="B31" s="305" t="s">
        <v>37</v>
      </c>
      <c r="C31" s="305"/>
      <c r="D31" s="305"/>
      <c r="E31" s="305"/>
      <c r="F31" s="305"/>
      <c r="G31" s="305"/>
      <c r="H31" s="148"/>
      <c r="I31" s="147"/>
      <c r="J31" s="305" t="s">
        <v>38</v>
      </c>
      <c r="K31" s="306"/>
      <c r="L31" s="306"/>
      <c r="M31" s="306"/>
      <c r="N31" s="306"/>
      <c r="O31" s="306"/>
      <c r="P31" s="306"/>
      <c r="Q31" s="149"/>
      <c r="R31" s="147"/>
      <c r="S31" s="305" t="s">
        <v>77</v>
      </c>
      <c r="T31" s="306"/>
      <c r="U31" s="306"/>
      <c r="V31" s="306"/>
      <c r="W31" s="306"/>
      <c r="X31" s="306"/>
      <c r="Y31" s="306"/>
      <c r="Z31" s="150"/>
    </row>
    <row r="32" spans="1:27" ht="24" customHeight="1">
      <c r="A32" s="151"/>
      <c r="B32" s="152" t="s">
        <v>4</v>
      </c>
      <c r="C32" s="152" t="s">
        <v>5</v>
      </c>
      <c r="D32" s="152" t="s">
        <v>6</v>
      </c>
      <c r="E32" s="152" t="s">
        <v>7</v>
      </c>
      <c r="F32" s="152" t="s">
        <v>10</v>
      </c>
      <c r="G32" s="152" t="s">
        <v>8</v>
      </c>
      <c r="H32" s="153" t="s">
        <v>33</v>
      </c>
      <c r="I32" s="152"/>
      <c r="J32" s="152" t="s">
        <v>4</v>
      </c>
      <c r="K32" s="152" t="s">
        <v>5</v>
      </c>
      <c r="L32" s="152" t="s">
        <v>6</v>
      </c>
      <c r="M32" s="152" t="s">
        <v>7</v>
      </c>
      <c r="N32" s="152" t="s">
        <v>9</v>
      </c>
      <c r="O32" s="152" t="s">
        <v>10</v>
      </c>
      <c r="P32" s="154" t="s">
        <v>8</v>
      </c>
      <c r="Q32" s="153" t="s">
        <v>33</v>
      </c>
      <c r="R32" s="152"/>
      <c r="S32" s="152" t="s">
        <v>4</v>
      </c>
      <c r="T32" s="152" t="s">
        <v>5</v>
      </c>
      <c r="U32" s="152" t="s">
        <v>6</v>
      </c>
      <c r="V32" s="152" t="s">
        <v>7</v>
      </c>
      <c r="W32" s="152" t="s">
        <v>9</v>
      </c>
      <c r="X32" s="152" t="s">
        <v>10</v>
      </c>
      <c r="Y32" s="154" t="s">
        <v>8</v>
      </c>
      <c r="Z32" s="153" t="s">
        <v>33</v>
      </c>
    </row>
    <row r="33" spans="1:26" ht="12" customHeight="1">
      <c r="A33" s="14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77"/>
      <c r="R33" s="147"/>
      <c r="S33" s="155"/>
      <c r="T33" s="155"/>
      <c r="U33" s="155"/>
      <c r="V33" s="155"/>
      <c r="W33" s="155"/>
      <c r="X33" s="155"/>
      <c r="Y33" s="155"/>
      <c r="Z33" s="155"/>
    </row>
    <row r="34" spans="1:26" ht="12" customHeight="1">
      <c r="A34" s="156" t="s">
        <v>11</v>
      </c>
      <c r="B34" s="157">
        <v>2654290</v>
      </c>
      <c r="C34" s="157">
        <v>1955</v>
      </c>
      <c r="D34" s="157">
        <v>6410</v>
      </c>
      <c r="E34" s="157">
        <v>142575</v>
      </c>
      <c r="F34" s="157">
        <v>249835</v>
      </c>
      <c r="G34" s="157">
        <v>3055065</v>
      </c>
      <c r="H34" s="158">
        <f>G34/G44</f>
        <v>0.7089008673699061</v>
      </c>
      <c r="I34" s="178"/>
      <c r="J34" s="157">
        <v>810900</v>
      </c>
      <c r="K34" s="157">
        <v>18770</v>
      </c>
      <c r="L34" s="157">
        <v>27860</v>
      </c>
      <c r="M34" s="157">
        <v>336495</v>
      </c>
      <c r="N34" s="157">
        <v>3630</v>
      </c>
      <c r="O34" s="157">
        <v>1427750</v>
      </c>
      <c r="P34" s="157">
        <v>2625400</v>
      </c>
      <c r="Q34" s="158">
        <f>P34/P44</f>
        <v>0.81785104606681369</v>
      </c>
      <c r="R34" s="178"/>
      <c r="S34" s="155">
        <f>B34+J34</f>
        <v>3465190</v>
      </c>
      <c r="T34" s="155">
        <f t="shared" ref="T34:V42" si="15">C34+K34</f>
        <v>20725</v>
      </c>
      <c r="U34" s="155">
        <f t="shared" si="15"/>
        <v>34270</v>
      </c>
      <c r="V34" s="155">
        <f>E34+M34</f>
        <v>479070</v>
      </c>
      <c r="W34" s="155">
        <f t="shared" ref="W34:W42" si="16">N34</f>
        <v>3630</v>
      </c>
      <c r="X34" s="155">
        <f t="shared" ref="X34:X42" si="17">F34+O34</f>
        <v>1677585</v>
      </c>
      <c r="Y34" s="155">
        <f>SUM(S34:X34)</f>
        <v>5680470</v>
      </c>
      <c r="Z34" s="158">
        <f>Y34/Y44</f>
        <v>0.75541128275643787</v>
      </c>
    </row>
    <row r="35" spans="1:26" ht="12" customHeight="1">
      <c r="A35" s="159" t="s">
        <v>12</v>
      </c>
      <c r="B35" s="157">
        <v>0</v>
      </c>
      <c r="C35" s="157">
        <v>363425</v>
      </c>
      <c r="D35" s="157">
        <v>396290</v>
      </c>
      <c r="E35" s="157">
        <v>7260</v>
      </c>
      <c r="F35" s="157">
        <v>35375</v>
      </c>
      <c r="G35" s="157">
        <v>802520</v>
      </c>
      <c r="H35" s="158">
        <f>G35/G44</f>
        <v>0.18621768246557668</v>
      </c>
      <c r="I35" s="178"/>
      <c r="J35" s="157">
        <v>0</v>
      </c>
      <c r="K35" s="157">
        <v>51560</v>
      </c>
      <c r="L35" s="157">
        <v>22320</v>
      </c>
      <c r="M35" s="157">
        <v>4840</v>
      </c>
      <c r="N35" s="157">
        <v>0</v>
      </c>
      <c r="O35" s="157">
        <v>108125</v>
      </c>
      <c r="P35" s="157">
        <v>186845</v>
      </c>
      <c r="Q35" s="158">
        <f>P35/P44</f>
        <v>5.8204989221586734E-2</v>
      </c>
      <c r="R35" s="178"/>
      <c r="S35" s="155">
        <f t="shared" ref="S35:S42" si="18">B35+J35</f>
        <v>0</v>
      </c>
      <c r="T35" s="155">
        <f t="shared" si="15"/>
        <v>414985</v>
      </c>
      <c r="U35" s="155">
        <f t="shared" si="15"/>
        <v>418610</v>
      </c>
      <c r="V35" s="155">
        <f t="shared" si="15"/>
        <v>12100</v>
      </c>
      <c r="W35" s="155">
        <f t="shared" si="16"/>
        <v>0</v>
      </c>
      <c r="X35" s="155">
        <f t="shared" si="17"/>
        <v>143500</v>
      </c>
      <c r="Y35" s="155">
        <f>SUM(S35:X35)</f>
        <v>989195</v>
      </c>
      <c r="Z35" s="158">
        <f>Y35/Y44</f>
        <v>0.13154704872066125</v>
      </c>
    </row>
    <row r="36" spans="1:26" ht="12" customHeight="1">
      <c r="A36" s="159" t="s">
        <v>13</v>
      </c>
      <c r="B36" s="157">
        <v>0</v>
      </c>
      <c r="C36" s="157">
        <v>397310</v>
      </c>
      <c r="D36" s="157">
        <v>0</v>
      </c>
      <c r="E36" s="157">
        <v>0</v>
      </c>
      <c r="F36" s="157">
        <v>19950</v>
      </c>
      <c r="G36" s="157">
        <v>417260</v>
      </c>
      <c r="H36" s="158">
        <f>G36/G44</f>
        <v>9.6821500006961242E-2</v>
      </c>
      <c r="I36" s="178"/>
      <c r="J36" s="157">
        <v>0</v>
      </c>
      <c r="K36" s="157">
        <v>230185</v>
      </c>
      <c r="L36" s="157">
        <v>0</v>
      </c>
      <c r="M36" s="157">
        <v>0</v>
      </c>
      <c r="N36" s="157">
        <v>0</v>
      </c>
      <c r="O36" s="157">
        <v>81245</v>
      </c>
      <c r="P36" s="157">
        <v>311430</v>
      </c>
      <c r="Q36" s="158">
        <f>P36/P44</f>
        <v>9.7015064857388505E-2</v>
      </c>
      <c r="R36" s="178"/>
      <c r="S36" s="155">
        <f t="shared" si="18"/>
        <v>0</v>
      </c>
      <c r="T36" s="155">
        <f t="shared" si="15"/>
        <v>627495</v>
      </c>
      <c r="U36" s="155">
        <f t="shared" si="15"/>
        <v>0</v>
      </c>
      <c r="V36" s="155">
        <f t="shared" si="15"/>
        <v>0</v>
      </c>
      <c r="W36" s="155">
        <f t="shared" si="16"/>
        <v>0</v>
      </c>
      <c r="X36" s="155">
        <f t="shared" si="17"/>
        <v>101195</v>
      </c>
      <c r="Y36" s="155">
        <f t="shared" ref="Y36:Y42" si="19">SUM(S36:X36)</f>
        <v>728690</v>
      </c>
      <c r="Z36" s="158">
        <f>Y36/Y44</f>
        <v>9.6904067380302814E-2</v>
      </c>
    </row>
    <row r="37" spans="1:26" ht="12" customHeight="1">
      <c r="A37" s="159" t="s">
        <v>14</v>
      </c>
      <c r="B37" s="157">
        <v>0</v>
      </c>
      <c r="C37" s="157">
        <v>415</v>
      </c>
      <c r="D37" s="157">
        <v>4160</v>
      </c>
      <c r="E37" s="157">
        <v>0</v>
      </c>
      <c r="F37" s="157">
        <v>0</v>
      </c>
      <c r="G37" s="157">
        <v>4570</v>
      </c>
      <c r="H37" s="158">
        <f>G37/G44</f>
        <v>1.0604281623731314E-3</v>
      </c>
      <c r="I37" s="178"/>
      <c r="J37" s="157">
        <v>0</v>
      </c>
      <c r="K37" s="157">
        <v>0</v>
      </c>
      <c r="L37" s="157">
        <v>0</v>
      </c>
      <c r="M37" s="157">
        <v>0</v>
      </c>
      <c r="N37" s="157">
        <v>0</v>
      </c>
      <c r="O37" s="157">
        <v>0</v>
      </c>
      <c r="P37" s="157">
        <v>0</v>
      </c>
      <c r="Q37" s="158">
        <f>P37/P44</f>
        <v>0</v>
      </c>
      <c r="R37" s="178"/>
      <c r="S37" s="155">
        <f t="shared" si="18"/>
        <v>0</v>
      </c>
      <c r="T37" s="155">
        <f t="shared" si="15"/>
        <v>415</v>
      </c>
      <c r="U37" s="155">
        <f t="shared" si="15"/>
        <v>4160</v>
      </c>
      <c r="V37" s="155">
        <f t="shared" si="15"/>
        <v>0</v>
      </c>
      <c r="W37" s="155">
        <f t="shared" si="16"/>
        <v>0</v>
      </c>
      <c r="X37" s="155">
        <f t="shared" si="17"/>
        <v>0</v>
      </c>
      <c r="Y37" s="155">
        <f t="shared" si="19"/>
        <v>4575</v>
      </c>
      <c r="Z37" s="158">
        <f>Y37/Y44</f>
        <v>6.0840152638966553E-4</v>
      </c>
    </row>
    <row r="38" spans="1:26" ht="12" customHeight="1">
      <c r="A38" s="159" t="s">
        <v>109</v>
      </c>
      <c r="B38" s="157">
        <v>0</v>
      </c>
      <c r="C38" s="157">
        <v>9225</v>
      </c>
      <c r="D38" s="157">
        <v>5995</v>
      </c>
      <c r="E38" s="157">
        <v>200</v>
      </c>
      <c r="F38" s="157">
        <v>1040</v>
      </c>
      <c r="G38" s="157">
        <v>16460</v>
      </c>
      <c r="H38" s="158">
        <f>G38/G44</f>
        <v>3.8193977139303597E-3</v>
      </c>
      <c r="I38" s="178"/>
      <c r="J38" s="157">
        <v>0</v>
      </c>
      <c r="K38" s="157">
        <v>8745</v>
      </c>
      <c r="L38" s="157">
        <v>670</v>
      </c>
      <c r="M38" s="157">
        <v>435</v>
      </c>
      <c r="N38" s="157">
        <v>0</v>
      </c>
      <c r="O38" s="157">
        <v>63795</v>
      </c>
      <c r="P38" s="157">
        <v>73640</v>
      </c>
      <c r="Q38" s="158">
        <f>P38/P44</f>
        <v>2.2939952400533314E-2</v>
      </c>
      <c r="R38" s="178"/>
      <c r="S38" s="155">
        <f t="shared" si="18"/>
        <v>0</v>
      </c>
      <c r="T38" s="155">
        <f t="shared" si="15"/>
        <v>17970</v>
      </c>
      <c r="U38" s="155">
        <f t="shared" si="15"/>
        <v>6665</v>
      </c>
      <c r="V38" s="155">
        <f t="shared" si="15"/>
        <v>635</v>
      </c>
      <c r="W38" s="155">
        <f t="shared" si="16"/>
        <v>0</v>
      </c>
      <c r="X38" s="155">
        <f t="shared" si="17"/>
        <v>64835</v>
      </c>
      <c r="Y38" s="155">
        <f t="shared" si="19"/>
        <v>90105</v>
      </c>
      <c r="Z38" s="158">
        <f>Y38/Y44</f>
        <v>1.1982517931222037E-2</v>
      </c>
    </row>
    <row r="39" spans="1:26" ht="12" customHeight="1">
      <c r="A39" s="159" t="s">
        <v>16</v>
      </c>
      <c r="B39" s="157">
        <v>0</v>
      </c>
      <c r="C39" s="157">
        <v>8615</v>
      </c>
      <c r="D39" s="157">
        <v>0</v>
      </c>
      <c r="E39" s="157">
        <v>0</v>
      </c>
      <c r="F39" s="157">
        <v>1520</v>
      </c>
      <c r="G39" s="157">
        <v>10135</v>
      </c>
      <c r="H39" s="158">
        <f>G39/G44</f>
        <v>2.3517372922651396E-3</v>
      </c>
      <c r="I39" s="178"/>
      <c r="J39" s="157">
        <v>0</v>
      </c>
      <c r="K39" s="157">
        <v>4595</v>
      </c>
      <c r="L39" s="157">
        <v>0</v>
      </c>
      <c r="M39" s="157">
        <v>0</v>
      </c>
      <c r="N39" s="157">
        <v>0</v>
      </c>
      <c r="O39" s="157">
        <v>2900</v>
      </c>
      <c r="P39" s="157">
        <v>7490</v>
      </c>
      <c r="Q39" s="158">
        <f>P39/P44</f>
        <v>2.3332461091797193E-3</v>
      </c>
      <c r="R39" s="178"/>
      <c r="S39" s="155">
        <f t="shared" si="18"/>
        <v>0</v>
      </c>
      <c r="T39" s="155">
        <f t="shared" si="15"/>
        <v>13210</v>
      </c>
      <c r="U39" s="155">
        <f t="shared" si="15"/>
        <v>0</v>
      </c>
      <c r="V39" s="155">
        <f t="shared" si="15"/>
        <v>0</v>
      </c>
      <c r="W39" s="155">
        <f t="shared" si="16"/>
        <v>0</v>
      </c>
      <c r="X39" s="155">
        <f t="shared" si="17"/>
        <v>4420</v>
      </c>
      <c r="Y39" s="155">
        <f t="shared" si="19"/>
        <v>17630</v>
      </c>
      <c r="Z39" s="158">
        <f>Y39/Y44</f>
        <v>2.3445068656283725E-3</v>
      </c>
    </row>
    <row r="40" spans="1:26" ht="12" customHeight="1">
      <c r="A40" s="159" t="s">
        <v>17</v>
      </c>
      <c r="B40" s="157">
        <v>0</v>
      </c>
      <c r="C40" s="157">
        <v>2185</v>
      </c>
      <c r="D40" s="157">
        <v>0</v>
      </c>
      <c r="E40" s="157">
        <v>0</v>
      </c>
      <c r="F40" s="157">
        <v>0</v>
      </c>
      <c r="G40" s="157">
        <v>2185</v>
      </c>
      <c r="H40" s="158">
        <f>G40/G44</f>
        <v>5.0700996384798515E-4</v>
      </c>
      <c r="I40" s="178"/>
      <c r="J40" s="157">
        <v>0</v>
      </c>
      <c r="K40" s="157">
        <v>2935</v>
      </c>
      <c r="L40" s="157">
        <v>0</v>
      </c>
      <c r="M40" s="157">
        <v>0</v>
      </c>
      <c r="N40" s="157">
        <v>0</v>
      </c>
      <c r="O40" s="157">
        <v>790</v>
      </c>
      <c r="P40" s="157">
        <v>3725</v>
      </c>
      <c r="Q40" s="158">
        <f>P40/P44</f>
        <v>1.1603927579031314E-3</v>
      </c>
      <c r="R40" s="178"/>
      <c r="S40" s="155">
        <f t="shared" si="18"/>
        <v>0</v>
      </c>
      <c r="T40" s="155">
        <f t="shared" si="15"/>
        <v>5120</v>
      </c>
      <c r="U40" s="155">
        <f t="shared" si="15"/>
        <v>0</v>
      </c>
      <c r="V40" s="155">
        <f t="shared" si="15"/>
        <v>0</v>
      </c>
      <c r="W40" s="155">
        <f t="shared" si="16"/>
        <v>0</v>
      </c>
      <c r="X40" s="155">
        <f t="shared" si="17"/>
        <v>790</v>
      </c>
      <c r="Y40" s="155">
        <f t="shared" si="19"/>
        <v>5910</v>
      </c>
      <c r="Z40" s="158">
        <f>Y40/Y44</f>
        <v>7.8593508654927282E-4</v>
      </c>
    </row>
    <row r="41" spans="1:26" ht="12" customHeight="1">
      <c r="A41" s="159" t="s">
        <v>18</v>
      </c>
      <c r="B41" s="157">
        <v>0</v>
      </c>
      <c r="C41" s="157">
        <v>765</v>
      </c>
      <c r="D41" s="157">
        <v>0</v>
      </c>
      <c r="E41" s="157">
        <v>0</v>
      </c>
      <c r="F41" s="157">
        <v>240</v>
      </c>
      <c r="G41" s="157">
        <v>1000</v>
      </c>
      <c r="H41" s="158">
        <f>G41/G44</f>
        <v>2.3204117338580557E-4</v>
      </c>
      <c r="I41" s="178"/>
      <c r="J41" s="157">
        <v>0</v>
      </c>
      <c r="K41" s="157">
        <v>0</v>
      </c>
      <c r="L41" s="157">
        <v>0</v>
      </c>
      <c r="M41" s="157">
        <v>0</v>
      </c>
      <c r="N41" s="157">
        <v>0</v>
      </c>
      <c r="O41" s="157">
        <v>1325</v>
      </c>
      <c r="P41" s="157">
        <v>1325</v>
      </c>
      <c r="Q41" s="158">
        <f>P41/P44</f>
        <v>4.1275715549574473E-4</v>
      </c>
      <c r="R41" s="178"/>
      <c r="S41" s="155">
        <f t="shared" si="18"/>
        <v>0</v>
      </c>
      <c r="T41" s="155">
        <f t="shared" si="15"/>
        <v>765</v>
      </c>
      <c r="U41" s="155">
        <f t="shared" si="15"/>
        <v>0</v>
      </c>
      <c r="V41" s="155">
        <f t="shared" si="15"/>
        <v>0</v>
      </c>
      <c r="W41" s="155">
        <f t="shared" si="16"/>
        <v>0</v>
      </c>
      <c r="X41" s="155">
        <f t="shared" si="17"/>
        <v>1565</v>
      </c>
      <c r="Y41" s="155">
        <f t="shared" si="19"/>
        <v>2330</v>
      </c>
      <c r="Z41" s="158">
        <f>Y41/Y44</f>
        <v>3.0985258065309744E-4</v>
      </c>
    </row>
    <row r="42" spans="1:26" ht="12" customHeight="1">
      <c r="A42" s="159" t="s">
        <v>19</v>
      </c>
      <c r="B42" s="157">
        <v>0</v>
      </c>
      <c r="C42" s="157">
        <v>110</v>
      </c>
      <c r="D42" s="157">
        <v>0</v>
      </c>
      <c r="E42" s="157">
        <v>0</v>
      </c>
      <c r="F42" s="157">
        <v>270</v>
      </c>
      <c r="G42" s="157">
        <v>380</v>
      </c>
      <c r="H42" s="158">
        <f>G42/G44</f>
        <v>8.8175645886606123E-5</v>
      </c>
      <c r="I42" s="178"/>
      <c r="J42" s="157">
        <v>0</v>
      </c>
      <c r="K42" s="157">
        <v>0</v>
      </c>
      <c r="L42" s="157">
        <v>0</v>
      </c>
      <c r="M42" s="157">
        <v>0</v>
      </c>
      <c r="N42" s="157">
        <v>0</v>
      </c>
      <c r="O42" s="157">
        <v>265</v>
      </c>
      <c r="P42" s="157">
        <v>265</v>
      </c>
      <c r="Q42" s="158">
        <f>P42/P44</f>
        <v>8.2551431099148935E-5</v>
      </c>
      <c r="R42" s="178"/>
      <c r="S42" s="155">
        <f t="shared" si="18"/>
        <v>0</v>
      </c>
      <c r="T42" s="155">
        <f t="shared" si="15"/>
        <v>110</v>
      </c>
      <c r="U42" s="155">
        <f t="shared" si="15"/>
        <v>0</v>
      </c>
      <c r="V42" s="155">
        <f t="shared" si="15"/>
        <v>0</v>
      </c>
      <c r="W42" s="155">
        <f t="shared" si="16"/>
        <v>0</v>
      </c>
      <c r="X42" s="155">
        <f t="shared" si="17"/>
        <v>535</v>
      </c>
      <c r="Y42" s="155">
        <f t="shared" si="19"/>
        <v>645</v>
      </c>
      <c r="Z42" s="158">
        <f>Y42/Y44</f>
        <v>8.5774641425428257E-5</v>
      </c>
    </row>
    <row r="43" spans="1:26" ht="12" customHeight="1">
      <c r="A43" s="159"/>
      <c r="B43" s="155"/>
      <c r="C43" s="155"/>
      <c r="D43" s="155"/>
      <c r="E43" s="155"/>
      <c r="F43" s="155"/>
      <c r="G43" s="157"/>
      <c r="H43" s="155"/>
      <c r="I43" s="178"/>
      <c r="J43" s="155"/>
      <c r="K43" s="155"/>
      <c r="L43" s="155"/>
      <c r="M43" s="155"/>
      <c r="N43" s="155"/>
      <c r="O43" s="155"/>
      <c r="P43" s="157"/>
      <c r="Q43" s="155"/>
      <c r="R43" s="178"/>
      <c r="S43" s="155"/>
      <c r="T43" s="155"/>
      <c r="U43" s="155"/>
      <c r="V43" s="155"/>
      <c r="W43" s="155"/>
      <c r="X43" s="155"/>
      <c r="Y43" s="155"/>
      <c r="Z43" s="155"/>
    </row>
    <row r="44" spans="1:26" ht="12" customHeight="1">
      <c r="A44" s="160" t="s">
        <v>8</v>
      </c>
      <c r="B44" s="161">
        <v>2654460</v>
      </c>
      <c r="C44" s="161">
        <v>784005</v>
      </c>
      <c r="D44" s="161">
        <v>412855</v>
      </c>
      <c r="E44" s="161">
        <v>150030</v>
      </c>
      <c r="F44" s="161">
        <v>308235</v>
      </c>
      <c r="G44" s="161">
        <v>4309580</v>
      </c>
      <c r="H44" s="162">
        <f>G44/G44</f>
        <v>1</v>
      </c>
      <c r="I44" s="163"/>
      <c r="J44" s="161">
        <v>810900</v>
      </c>
      <c r="K44" s="161">
        <v>316780</v>
      </c>
      <c r="L44" s="161">
        <v>50850</v>
      </c>
      <c r="M44" s="161">
        <v>341765</v>
      </c>
      <c r="N44" s="161">
        <v>3630</v>
      </c>
      <c r="O44" s="161">
        <v>1686195</v>
      </c>
      <c r="P44" s="161">
        <v>3210120</v>
      </c>
      <c r="Q44" s="162">
        <f>P44/P44</f>
        <v>1</v>
      </c>
      <c r="R44" s="163"/>
      <c r="S44" s="163">
        <f t="shared" ref="S44:V44" si="20">B44+J44</f>
        <v>3465360</v>
      </c>
      <c r="T44" s="163">
        <f t="shared" si="20"/>
        <v>1100785</v>
      </c>
      <c r="U44" s="163">
        <f t="shared" si="20"/>
        <v>463705</v>
      </c>
      <c r="V44" s="163">
        <f t="shared" si="20"/>
        <v>491795</v>
      </c>
      <c r="W44" s="163">
        <f>N44</f>
        <v>3630</v>
      </c>
      <c r="X44" s="163">
        <f>F44+O44</f>
        <v>1994430</v>
      </c>
      <c r="Y44" s="163">
        <f t="shared" ref="Y44" si="21">SUM(S44:X44)</f>
        <v>7519705</v>
      </c>
      <c r="Z44" s="162">
        <f>Y44/Y44</f>
        <v>1</v>
      </c>
    </row>
    <row r="45" spans="1:26" ht="12" customHeight="1">
      <c r="A45" s="160" t="s">
        <v>33</v>
      </c>
      <c r="B45" s="162">
        <f>B44/G44</f>
        <v>0.61594401310568547</v>
      </c>
      <c r="C45" s="162">
        <f>C44/G44</f>
        <v>0.18192144014033851</v>
      </c>
      <c r="D45" s="162">
        <f>D44/G44</f>
        <v>9.579935863819676E-2</v>
      </c>
      <c r="E45" s="162">
        <f>E44/G44</f>
        <v>3.481313724307241E-2</v>
      </c>
      <c r="F45" s="162">
        <f>F44/G44</f>
        <v>7.1523211078573776E-2</v>
      </c>
      <c r="G45" s="162">
        <f>G44/G44</f>
        <v>1</v>
      </c>
      <c r="H45" s="162"/>
      <c r="I45" s="162"/>
      <c r="J45" s="162">
        <f>J44/P44</f>
        <v>0.25260737916339576</v>
      </c>
      <c r="K45" s="162">
        <f>K44/P44</f>
        <v>9.8681669221088314E-2</v>
      </c>
      <c r="L45" s="162">
        <f>L44/P44</f>
        <v>1.5840529326006506E-2</v>
      </c>
      <c r="M45" s="162">
        <f>M44/P44</f>
        <v>0.10646486735698354</v>
      </c>
      <c r="N45" s="162">
        <f>N44/P44</f>
        <v>1.1307988486411722E-3</v>
      </c>
      <c r="O45" s="162">
        <f>O44/P44</f>
        <v>0.52527475608388474</v>
      </c>
      <c r="P45" s="162">
        <f>P44/P44</f>
        <v>1</v>
      </c>
      <c r="Q45" s="162"/>
      <c r="R45" s="162"/>
      <c r="S45" s="162">
        <f>S44/Y44</f>
        <v>0.4608372269922823</v>
      </c>
      <c r="T45" s="162">
        <f>T44/Y44</f>
        <v>0.14638672660696131</v>
      </c>
      <c r="U45" s="162">
        <f>U44/Y44</f>
        <v>6.1665317987873197E-2</v>
      </c>
      <c r="V45" s="162">
        <f>V44/Y44</f>
        <v>6.5400836867935644E-2</v>
      </c>
      <c r="W45" s="162">
        <f>W44/Y44</f>
        <v>4.8273170290589855E-4</v>
      </c>
      <c r="X45" s="162">
        <f>X44/Y44</f>
        <v>0.26522715984204165</v>
      </c>
      <c r="Y45" s="162">
        <f>Y44/Y44</f>
        <v>1</v>
      </c>
      <c r="Z45" s="162"/>
    </row>
    <row r="46" spans="1:26" ht="12" customHeight="1">
      <c r="A46" s="164" t="s">
        <v>89</v>
      </c>
      <c r="B46" s="155">
        <f>SUM(B35:B42)</f>
        <v>0</v>
      </c>
      <c r="C46" s="155">
        <f t="shared" ref="C46:P46" si="22">SUM(C35:C42)</f>
        <v>782050</v>
      </c>
      <c r="D46" s="155">
        <f t="shared" si="22"/>
        <v>406445</v>
      </c>
      <c r="E46" s="155">
        <f t="shared" si="22"/>
        <v>7460</v>
      </c>
      <c r="F46" s="155">
        <f t="shared" si="22"/>
        <v>58395</v>
      </c>
      <c r="G46" s="155">
        <f t="shared" si="22"/>
        <v>1254510</v>
      </c>
      <c r="H46" s="155"/>
      <c r="I46" s="155"/>
      <c r="J46" s="155">
        <f t="shared" si="22"/>
        <v>0</v>
      </c>
      <c r="K46" s="155">
        <f t="shared" si="22"/>
        <v>298020</v>
      </c>
      <c r="L46" s="155">
        <f t="shared" si="22"/>
        <v>22990</v>
      </c>
      <c r="M46" s="155">
        <f t="shared" si="22"/>
        <v>5275</v>
      </c>
      <c r="N46" s="155">
        <f t="shared" si="22"/>
        <v>0</v>
      </c>
      <c r="O46" s="155">
        <f t="shared" si="22"/>
        <v>258445</v>
      </c>
      <c r="P46" s="155">
        <f t="shared" si="22"/>
        <v>584720</v>
      </c>
      <c r="Q46" s="155"/>
      <c r="R46" s="155"/>
      <c r="S46" s="155">
        <f t="shared" ref="S46:W46" si="23">SUM(S35:S42)</f>
        <v>0</v>
      </c>
      <c r="T46" s="155">
        <f t="shared" si="23"/>
        <v>1080070</v>
      </c>
      <c r="U46" s="155">
        <f t="shared" si="23"/>
        <v>429435</v>
      </c>
      <c r="V46" s="155">
        <f t="shared" si="23"/>
        <v>12735</v>
      </c>
      <c r="W46" s="155">
        <f t="shared" si="23"/>
        <v>0</v>
      </c>
      <c r="X46" s="155">
        <f>SUM(X35:X42)</f>
        <v>316840</v>
      </c>
      <c r="Y46" s="155">
        <f>SUM(Y35:Y42)</f>
        <v>1839080</v>
      </c>
      <c r="Z46" s="155"/>
    </row>
    <row r="47" spans="1:26" ht="12" customHeight="1">
      <c r="A47" s="164" t="s">
        <v>34</v>
      </c>
      <c r="B47" s="158">
        <f t="shared" ref="B47:G47" si="24">B46/B44</f>
        <v>0</v>
      </c>
      <c r="C47" s="158">
        <f t="shared" si="24"/>
        <v>0.9975063934541234</v>
      </c>
      <c r="D47" s="158">
        <f t="shared" si="24"/>
        <v>0.9844739678579647</v>
      </c>
      <c r="E47" s="158">
        <f t="shared" si="24"/>
        <v>4.9723388655602212E-2</v>
      </c>
      <c r="F47" s="158">
        <f t="shared" si="24"/>
        <v>0.18944960825344298</v>
      </c>
      <c r="G47" s="158">
        <f t="shared" si="24"/>
        <v>0.29109797242422697</v>
      </c>
      <c r="H47" s="158"/>
      <c r="I47" s="158"/>
      <c r="J47" s="158">
        <f t="shared" ref="J47:P47" si="25">J46/J44</f>
        <v>0</v>
      </c>
      <c r="K47" s="158">
        <f t="shared" si="25"/>
        <v>0.94077908958898926</v>
      </c>
      <c r="L47" s="158">
        <f t="shared" si="25"/>
        <v>0.4521140609636185</v>
      </c>
      <c r="M47" s="158">
        <f t="shared" si="25"/>
        <v>1.5434582242183957E-2</v>
      </c>
      <c r="N47" s="158">
        <f t="shared" si="25"/>
        <v>0</v>
      </c>
      <c r="O47" s="158">
        <f t="shared" si="25"/>
        <v>0.15327112226047401</v>
      </c>
      <c r="P47" s="158">
        <f t="shared" si="25"/>
        <v>0.18214895393318631</v>
      </c>
      <c r="Q47" s="158"/>
      <c r="R47" s="158"/>
      <c r="S47" s="158">
        <f t="shared" ref="S47:Y47" si="26">S46/S44</f>
        <v>0</v>
      </c>
      <c r="T47" s="158">
        <f t="shared" si="26"/>
        <v>0.98118161130465986</v>
      </c>
      <c r="U47" s="158">
        <f t="shared" si="26"/>
        <v>0.92609525452604569</v>
      </c>
      <c r="V47" s="158">
        <f t="shared" si="26"/>
        <v>2.5894935898087619E-2</v>
      </c>
      <c r="W47" s="158">
        <f t="shared" si="26"/>
        <v>0</v>
      </c>
      <c r="X47" s="158">
        <f t="shared" si="26"/>
        <v>0.15886243187276566</v>
      </c>
      <c r="Y47" s="158">
        <f t="shared" si="26"/>
        <v>0.24456810473283194</v>
      </c>
      <c r="Z47" s="158"/>
    </row>
    <row r="48" spans="1:26" ht="12" customHeight="1">
      <c r="A48" s="165" t="s">
        <v>35</v>
      </c>
      <c r="B48" s="166">
        <f>B46/G46</f>
        <v>0</v>
      </c>
      <c r="C48" s="166">
        <f>C46/G46</f>
        <v>0.62339080597205287</v>
      </c>
      <c r="D48" s="166">
        <f>D46/G46</f>
        <v>0.32398705470661854</v>
      </c>
      <c r="E48" s="166">
        <f>E46/G46</f>
        <v>5.9465448661230281E-3</v>
      </c>
      <c r="F48" s="166">
        <f>F46/G46</f>
        <v>4.6548054618934881E-2</v>
      </c>
      <c r="G48" s="166">
        <f>G46/G46</f>
        <v>1</v>
      </c>
      <c r="H48" s="166"/>
      <c r="I48" s="166"/>
      <c r="J48" s="166">
        <f>J46/P46</f>
        <v>0</v>
      </c>
      <c r="K48" s="166">
        <f>K46/P46</f>
        <v>0.50967984676426326</v>
      </c>
      <c r="L48" s="166">
        <f>L46/P46</f>
        <v>3.9317964153783004E-2</v>
      </c>
      <c r="M48" s="166">
        <f>M46/P46</f>
        <v>9.0214119578601731E-3</v>
      </c>
      <c r="N48" s="166">
        <f>N46/P46</f>
        <v>0</v>
      </c>
      <c r="O48" s="166">
        <f>O46/P46</f>
        <v>0.4419978793268573</v>
      </c>
      <c r="P48" s="166">
        <f>P46/P46</f>
        <v>1</v>
      </c>
      <c r="Q48" s="167"/>
      <c r="R48" s="166"/>
      <c r="S48" s="166">
        <f>S46/Y46</f>
        <v>0</v>
      </c>
      <c r="T48" s="166">
        <f>T46/Y46</f>
        <v>0.58728820932205228</v>
      </c>
      <c r="U48" s="166">
        <f>U46/Y46</f>
        <v>0.23350533962633491</v>
      </c>
      <c r="V48" s="166">
        <f>V46/Y46</f>
        <v>6.924657981164495E-3</v>
      </c>
      <c r="W48" s="166">
        <f>W46/Y46</f>
        <v>0</v>
      </c>
      <c r="X48" s="166">
        <f>X46/Y46</f>
        <v>0.17228179307044827</v>
      </c>
      <c r="Y48" s="166">
        <f>Y46/Y46</f>
        <v>1</v>
      </c>
      <c r="Z48" s="166"/>
    </row>
    <row r="49" spans="1:25" ht="12" customHeight="1">
      <c r="A49" s="147"/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68"/>
      <c r="M49" s="169"/>
      <c r="N49" s="307" t="s">
        <v>20</v>
      </c>
      <c r="O49" s="308"/>
      <c r="P49" s="308"/>
      <c r="Q49" s="169"/>
      <c r="R49" s="155"/>
    </row>
    <row r="50" spans="1:25" ht="12" customHeight="1">
      <c r="A50" s="226" t="s">
        <v>29</v>
      </c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68"/>
      <c r="M50" s="180"/>
      <c r="N50" s="181"/>
      <c r="O50" s="180"/>
      <c r="P50" s="180"/>
      <c r="Q50" s="180"/>
      <c r="R50" s="155"/>
    </row>
    <row r="51" spans="1:25" ht="12" customHeight="1">
      <c r="A51" s="147"/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68"/>
      <c r="M51" s="180"/>
      <c r="N51" s="181"/>
      <c r="O51" s="180"/>
      <c r="P51" s="180"/>
      <c r="Q51" s="180"/>
      <c r="R51" s="145"/>
    </row>
    <row r="52" spans="1:25" ht="12" customHeight="1">
      <c r="A52" s="177"/>
      <c r="B52" s="305" t="s">
        <v>37</v>
      </c>
      <c r="C52" s="305"/>
      <c r="D52" s="305"/>
      <c r="E52" s="305"/>
      <c r="F52" s="305"/>
      <c r="G52" s="305"/>
      <c r="H52" s="182"/>
      <c r="I52" s="147"/>
      <c r="J52" s="305" t="s">
        <v>38</v>
      </c>
      <c r="K52" s="306"/>
      <c r="L52" s="306"/>
      <c r="M52" s="306"/>
      <c r="N52" s="306"/>
      <c r="O52" s="306"/>
      <c r="P52" s="306"/>
      <c r="Q52" s="149"/>
      <c r="R52" s="147"/>
      <c r="S52" s="305" t="s">
        <v>48</v>
      </c>
      <c r="T52" s="306"/>
      <c r="U52" s="306"/>
      <c r="V52" s="306"/>
      <c r="W52" s="306"/>
      <c r="X52" s="306"/>
      <c r="Y52" s="306"/>
    </row>
    <row r="53" spans="1:25" ht="24" customHeight="1">
      <c r="A53" s="151"/>
      <c r="B53" s="152" t="s">
        <v>4</v>
      </c>
      <c r="C53" s="152" t="s">
        <v>5</v>
      </c>
      <c r="D53" s="152" t="s">
        <v>6</v>
      </c>
      <c r="E53" s="152" t="s">
        <v>7</v>
      </c>
      <c r="F53" s="152" t="s">
        <v>10</v>
      </c>
      <c r="G53" s="152" t="s">
        <v>8</v>
      </c>
      <c r="H53" s="153"/>
      <c r="I53" s="152"/>
      <c r="J53" s="152" t="s">
        <v>4</v>
      </c>
      <c r="K53" s="152" t="s">
        <v>5</v>
      </c>
      <c r="L53" s="152" t="s">
        <v>6</v>
      </c>
      <c r="M53" s="152" t="s">
        <v>7</v>
      </c>
      <c r="N53" s="152" t="s">
        <v>9</v>
      </c>
      <c r="O53" s="152" t="s">
        <v>10</v>
      </c>
      <c r="P53" s="154" t="s">
        <v>8</v>
      </c>
      <c r="Q53" s="183"/>
      <c r="R53" s="152"/>
      <c r="S53" s="152" t="s">
        <v>4</v>
      </c>
      <c r="T53" s="152" t="s">
        <v>5</v>
      </c>
      <c r="U53" s="152" t="s">
        <v>6</v>
      </c>
      <c r="V53" s="152" t="s">
        <v>7</v>
      </c>
      <c r="W53" s="152" t="s">
        <v>9</v>
      </c>
      <c r="X53" s="152" t="s">
        <v>10</v>
      </c>
      <c r="Y53" s="154" t="s">
        <v>8</v>
      </c>
    </row>
    <row r="54" spans="1:25" ht="12" customHeight="1">
      <c r="A54" s="147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84"/>
      <c r="R54" s="163"/>
      <c r="S54" s="155"/>
      <c r="T54" s="155"/>
      <c r="U54" s="155"/>
      <c r="V54" s="155"/>
      <c r="W54" s="155"/>
      <c r="X54" s="155"/>
      <c r="Y54" s="155"/>
    </row>
    <row r="55" spans="1:25" s="235" customFormat="1" ht="12" customHeight="1">
      <c r="A55" s="156" t="s">
        <v>11</v>
      </c>
      <c r="B55" s="155">
        <f t="shared" ref="B55:G65" si="27">B34/B9</f>
        <v>286.30029123071944</v>
      </c>
      <c r="C55" s="155">
        <f t="shared" si="27"/>
        <v>150.38461538461539</v>
      </c>
      <c r="D55" s="155">
        <f t="shared" si="27"/>
        <v>183.14285714285714</v>
      </c>
      <c r="E55" s="155">
        <f t="shared" si="27"/>
        <v>276.84466019417476</v>
      </c>
      <c r="F55" s="155">
        <f t="shared" si="27"/>
        <v>330.46957671957671</v>
      </c>
      <c r="G55" s="155">
        <f t="shared" si="27"/>
        <v>288.48583569405099</v>
      </c>
      <c r="H55" s="155"/>
      <c r="I55" s="155"/>
      <c r="J55" s="155">
        <f t="shared" ref="J55:P55" si="28">J34/J9</f>
        <v>930.9988518943743</v>
      </c>
      <c r="K55" s="155">
        <f t="shared" si="28"/>
        <v>987.89473684210532</v>
      </c>
      <c r="L55" s="155">
        <f t="shared" si="28"/>
        <v>1114.4000000000001</v>
      </c>
      <c r="M55" s="155">
        <f t="shared" si="28"/>
        <v>953.24362606232296</v>
      </c>
      <c r="N55" s="155">
        <f t="shared" si="28"/>
        <v>1210</v>
      </c>
      <c r="O55" s="155">
        <f t="shared" si="28"/>
        <v>1033.8522809558292</v>
      </c>
      <c r="P55" s="155">
        <f t="shared" si="28"/>
        <v>989.9698340874811</v>
      </c>
      <c r="Q55" s="155"/>
      <c r="R55" s="155"/>
      <c r="S55" s="155">
        <f t="shared" ref="S55:Y55" si="29">S34/S9</f>
        <v>341.66732399921119</v>
      </c>
      <c r="T55" s="155">
        <f t="shared" si="29"/>
        <v>647.65625</v>
      </c>
      <c r="U55" s="155">
        <f t="shared" si="29"/>
        <v>571.16666666666663</v>
      </c>
      <c r="V55" s="155">
        <f t="shared" si="29"/>
        <v>551.92396313364054</v>
      </c>
      <c r="W55" s="155">
        <f>W34/W9</f>
        <v>1210</v>
      </c>
      <c r="X55" s="155">
        <f t="shared" si="29"/>
        <v>785.01871782873184</v>
      </c>
      <c r="Y55" s="155">
        <f t="shared" si="29"/>
        <v>428.97371998187583</v>
      </c>
    </row>
    <row r="56" spans="1:25" s="235" customFormat="1" ht="12" customHeight="1">
      <c r="A56" s="159" t="s">
        <v>12</v>
      </c>
      <c r="B56" s="155"/>
      <c r="C56" s="155">
        <f>C35/C10</f>
        <v>193.62013851891317</v>
      </c>
      <c r="D56" s="155">
        <f>D35/D10</f>
        <v>170.88831392841743</v>
      </c>
      <c r="E56" s="155">
        <f>E35/E10</f>
        <v>213.52941176470588</v>
      </c>
      <c r="F56" s="155">
        <f t="shared" si="27"/>
        <v>228.2258064516129</v>
      </c>
      <c r="G56" s="155">
        <f>G35/G10</f>
        <v>183.01482326111744</v>
      </c>
      <c r="H56" s="155"/>
      <c r="I56" s="155"/>
      <c r="J56" s="155"/>
      <c r="K56" s="155">
        <f>K35/K10</f>
        <v>805.625</v>
      </c>
      <c r="L56" s="155">
        <f>L35/L10</f>
        <v>769.65517241379314</v>
      </c>
      <c r="M56" s="155">
        <f>M35/M10</f>
        <v>806.66666666666663</v>
      </c>
      <c r="N56" s="155"/>
      <c r="O56" s="155">
        <f>O35/O10</f>
        <v>991.97247706422013</v>
      </c>
      <c r="P56" s="155">
        <f>P35/P10</f>
        <v>898.29326923076928</v>
      </c>
      <c r="Q56" s="155"/>
      <c r="R56" s="155"/>
      <c r="S56" s="155"/>
      <c r="T56" s="155">
        <f>T35/T10</f>
        <v>213.7995878413189</v>
      </c>
      <c r="U56" s="155">
        <f>U35/U10</f>
        <v>178.28364565587734</v>
      </c>
      <c r="V56" s="155">
        <f>V35/V10</f>
        <v>302.5</v>
      </c>
      <c r="W56" s="155"/>
      <c r="X56" s="155">
        <f t="shared" ref="X56" si="30">X35/X10</f>
        <v>543.56060606060601</v>
      </c>
      <c r="Y56" s="155">
        <f>Y35/Y10</f>
        <v>215.37012845634661</v>
      </c>
    </row>
    <row r="57" spans="1:25" s="235" customFormat="1" ht="12" customHeight="1">
      <c r="A57" s="159" t="s">
        <v>13</v>
      </c>
      <c r="B57" s="155"/>
      <c r="C57" s="155">
        <f t="shared" ref="C57:C63" si="31">C36/C11</f>
        <v>250.98547062539481</v>
      </c>
      <c r="D57" s="155"/>
      <c r="E57" s="155"/>
      <c r="F57" s="155">
        <f t="shared" ref="F57" si="32">F36/F11</f>
        <v>252.53164556962025</v>
      </c>
      <c r="G57" s="155">
        <f t="shared" ref="G57:G63" si="33">G36/G11</f>
        <v>251.05896510228641</v>
      </c>
      <c r="H57" s="155"/>
      <c r="I57" s="155"/>
      <c r="J57" s="155"/>
      <c r="K57" s="155">
        <f>K36/K11</f>
        <v>928.16532258064512</v>
      </c>
      <c r="L57" s="155"/>
      <c r="M57" s="155"/>
      <c r="N57" s="155"/>
      <c r="O57" s="155">
        <f>O36/O11</f>
        <v>1083.2666666666667</v>
      </c>
      <c r="P57" s="155">
        <f>P36/P11</f>
        <v>964.17956656346746</v>
      </c>
      <c r="Q57" s="155"/>
      <c r="R57" s="155"/>
      <c r="S57" s="155"/>
      <c r="T57" s="155">
        <f>T36/T11</f>
        <v>342.70617149098854</v>
      </c>
      <c r="U57" s="155"/>
      <c r="V57" s="155"/>
      <c r="W57" s="155"/>
      <c r="X57" s="155">
        <f t="shared" ref="X57" si="34">X36/X11</f>
        <v>657.11038961038957</v>
      </c>
      <c r="Y57" s="155">
        <f>Y36/Y11</f>
        <v>367.09823677581863</v>
      </c>
    </row>
    <row r="58" spans="1:25" s="235" customFormat="1" ht="12" customHeight="1">
      <c r="A58" s="159" t="s">
        <v>14</v>
      </c>
      <c r="B58" s="155"/>
      <c r="C58" s="155">
        <f t="shared" si="31"/>
        <v>207.5</v>
      </c>
      <c r="D58" s="155">
        <f>D37/D12</f>
        <v>173.33333333333334</v>
      </c>
      <c r="E58" s="155"/>
      <c r="F58" s="155"/>
      <c r="G58" s="155">
        <f t="shared" si="33"/>
        <v>175.76923076923077</v>
      </c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>
        <f t="shared" ref="T58:Y58" si="35">T37/T12</f>
        <v>207.5</v>
      </c>
      <c r="U58" s="155">
        <f t="shared" si="35"/>
        <v>173.33333333333334</v>
      </c>
      <c r="V58" s="155"/>
      <c r="W58" s="155"/>
      <c r="X58" s="155"/>
      <c r="Y58" s="155">
        <f t="shared" si="35"/>
        <v>175.96153846153845</v>
      </c>
    </row>
    <row r="59" spans="1:25" s="235" customFormat="1" ht="12" customHeight="1">
      <c r="A59" s="159" t="s">
        <v>109</v>
      </c>
      <c r="B59" s="155"/>
      <c r="C59" s="155">
        <f t="shared" si="31"/>
        <v>256.25</v>
      </c>
      <c r="D59" s="155">
        <f>D38/D13</f>
        <v>193.38709677419354</v>
      </c>
      <c r="E59" s="155">
        <f>E38/E13</f>
        <v>200</v>
      </c>
      <c r="F59" s="155">
        <f t="shared" ref="F59" si="36">F38/F13</f>
        <v>148.57142857142858</v>
      </c>
      <c r="G59" s="155">
        <f t="shared" si="33"/>
        <v>219.46666666666667</v>
      </c>
      <c r="H59" s="155"/>
      <c r="I59" s="155"/>
      <c r="J59" s="155"/>
      <c r="K59" s="155">
        <f>K38/K13</f>
        <v>795</v>
      </c>
      <c r="L59" s="155">
        <f>L38/L13</f>
        <v>670</v>
      </c>
      <c r="M59" s="155">
        <f>M38/M13</f>
        <v>435</v>
      </c>
      <c r="N59" s="155"/>
      <c r="O59" s="155">
        <f>O38/O13</f>
        <v>996.796875</v>
      </c>
      <c r="P59" s="155">
        <f>P38/P13</f>
        <v>956.36363636363637</v>
      </c>
      <c r="Q59" s="155"/>
      <c r="R59" s="155"/>
      <c r="S59" s="155"/>
      <c r="T59" s="155">
        <f>T38/T13</f>
        <v>382.34042553191489</v>
      </c>
      <c r="U59" s="155">
        <f>U38/U13</f>
        <v>208.28125</v>
      </c>
      <c r="V59" s="155">
        <f>V38/V13</f>
        <v>317.5</v>
      </c>
      <c r="W59" s="155"/>
      <c r="X59" s="155">
        <f t="shared" ref="X59" si="37">X38/X13</f>
        <v>913.16901408450701</v>
      </c>
      <c r="Y59" s="155">
        <f>Y38/Y13</f>
        <v>592.79605263157896</v>
      </c>
    </row>
    <row r="60" spans="1:25" s="235" customFormat="1" ht="12" customHeight="1">
      <c r="A60" s="159" t="s">
        <v>16</v>
      </c>
      <c r="B60" s="155"/>
      <c r="C60" s="155">
        <f t="shared" si="31"/>
        <v>319.07407407407408</v>
      </c>
      <c r="D60" s="155"/>
      <c r="E60" s="155"/>
      <c r="F60" s="155">
        <f t="shared" ref="F60" si="38">F39/F14</f>
        <v>253.33333333333334</v>
      </c>
      <c r="G60" s="155">
        <f t="shared" si="33"/>
        <v>307.12121212121212</v>
      </c>
      <c r="H60" s="155"/>
      <c r="I60" s="155"/>
      <c r="J60" s="155"/>
      <c r="K60" s="155">
        <f>K39/K14</f>
        <v>765.83333333333337</v>
      </c>
      <c r="L60" s="155"/>
      <c r="M60" s="155"/>
      <c r="N60" s="155"/>
      <c r="O60" s="155"/>
      <c r="P60" s="155">
        <f>P39/P14</f>
        <v>749</v>
      </c>
      <c r="Q60" s="155"/>
      <c r="R60" s="155"/>
      <c r="S60" s="155"/>
      <c r="T60" s="155">
        <f>T39/T14</f>
        <v>400.30303030303031</v>
      </c>
      <c r="U60" s="155"/>
      <c r="V60" s="155"/>
      <c r="W60" s="155"/>
      <c r="X60" s="155">
        <f t="shared" ref="X60" si="39">X39/X14</f>
        <v>442</v>
      </c>
      <c r="Y60" s="155">
        <f>Y39/Y14</f>
        <v>410</v>
      </c>
    </row>
    <row r="61" spans="1:25" s="235" customFormat="1" ht="12" customHeight="1">
      <c r="A61" s="159" t="s">
        <v>17</v>
      </c>
      <c r="B61" s="155"/>
      <c r="C61" s="155">
        <f t="shared" si="31"/>
        <v>364.16666666666669</v>
      </c>
      <c r="D61" s="155"/>
      <c r="E61" s="155"/>
      <c r="F61" s="155"/>
      <c r="G61" s="155">
        <f t="shared" si="33"/>
        <v>364.16666666666669</v>
      </c>
      <c r="H61" s="155"/>
      <c r="I61" s="155"/>
      <c r="J61" s="155"/>
      <c r="K61" s="155">
        <f>K40/K15</f>
        <v>489.16666666666669</v>
      </c>
      <c r="L61" s="155"/>
      <c r="M61" s="155"/>
      <c r="N61" s="155"/>
      <c r="O61" s="155"/>
      <c r="P61" s="155">
        <f>P40/P15</f>
        <v>465.625</v>
      </c>
      <c r="Q61" s="155"/>
      <c r="R61" s="155"/>
      <c r="S61" s="155"/>
      <c r="T61" s="155">
        <f>T40/T15</f>
        <v>426.66666666666669</v>
      </c>
      <c r="U61" s="155"/>
      <c r="V61" s="155"/>
      <c r="W61" s="155"/>
      <c r="X61" s="155">
        <f t="shared" ref="X61" si="40">X40/X15</f>
        <v>395</v>
      </c>
      <c r="Y61" s="155">
        <f>Y40/Y15</f>
        <v>422.14285714285717</v>
      </c>
    </row>
    <row r="62" spans="1:25" s="235" customFormat="1" ht="12" customHeight="1">
      <c r="A62" s="159" t="s">
        <v>18</v>
      </c>
      <c r="B62" s="155"/>
      <c r="C62" s="155">
        <f t="shared" si="31"/>
        <v>382.5</v>
      </c>
      <c r="D62" s="155"/>
      <c r="E62" s="155"/>
      <c r="F62" s="155">
        <f t="shared" ref="F62" si="41">F41/F16</f>
        <v>240</v>
      </c>
      <c r="G62" s="155">
        <f t="shared" si="33"/>
        <v>333.33333333333331</v>
      </c>
      <c r="H62" s="155"/>
      <c r="I62" s="155"/>
      <c r="J62" s="155"/>
      <c r="K62" s="155"/>
      <c r="L62" s="155"/>
      <c r="M62" s="155"/>
      <c r="N62" s="155"/>
      <c r="O62" s="155"/>
      <c r="P62" s="155">
        <f>P41/P16</f>
        <v>1325</v>
      </c>
      <c r="Q62" s="155"/>
      <c r="R62" s="155"/>
      <c r="S62" s="155"/>
      <c r="T62" s="155"/>
      <c r="U62" s="155"/>
      <c r="V62" s="155"/>
      <c r="W62" s="155"/>
      <c r="X62" s="155">
        <f t="shared" ref="X62" si="42">X41/X16</f>
        <v>782.5</v>
      </c>
      <c r="Y62" s="155">
        <f>Y41/Y16</f>
        <v>582.5</v>
      </c>
    </row>
    <row r="63" spans="1:25" s="235" customFormat="1" ht="12" customHeight="1">
      <c r="A63" s="159" t="s">
        <v>19</v>
      </c>
      <c r="B63" s="155"/>
      <c r="C63" s="155">
        <f t="shared" si="31"/>
        <v>110</v>
      </c>
      <c r="D63" s="155"/>
      <c r="E63" s="155"/>
      <c r="F63" s="155">
        <f t="shared" ref="F63" si="43">F42/F17</f>
        <v>135</v>
      </c>
      <c r="G63" s="155">
        <f t="shared" si="33"/>
        <v>126.66666666666667</v>
      </c>
      <c r="H63" s="155"/>
      <c r="I63" s="155"/>
      <c r="J63" s="155"/>
      <c r="K63" s="155"/>
      <c r="L63" s="155"/>
      <c r="M63" s="155"/>
      <c r="N63" s="155"/>
      <c r="O63" s="155">
        <f>O42/O17</f>
        <v>132.5</v>
      </c>
      <c r="P63" s="155">
        <f>P42/P17</f>
        <v>132.5</v>
      </c>
      <c r="Q63" s="155"/>
      <c r="R63" s="155"/>
      <c r="S63" s="155"/>
      <c r="T63" s="155">
        <f>T42/T17</f>
        <v>110</v>
      </c>
      <c r="U63" s="155"/>
      <c r="V63" s="155"/>
      <c r="W63" s="155"/>
      <c r="X63" s="155">
        <f t="shared" ref="X63" si="44">X42/X17</f>
        <v>133.75</v>
      </c>
      <c r="Y63" s="155">
        <f>Y42/Y17</f>
        <v>129</v>
      </c>
    </row>
    <row r="64" spans="1:25" ht="12" customHeight="1">
      <c r="A64" s="159"/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</row>
    <row r="65" spans="1:26" ht="12" customHeight="1">
      <c r="A65" s="160" t="s">
        <v>8</v>
      </c>
      <c r="B65" s="163">
        <f>B44/B19</f>
        <v>286.31862797972173</v>
      </c>
      <c r="C65" s="163">
        <f>C44/C19</f>
        <v>221.0332675500423</v>
      </c>
      <c r="D65" s="163">
        <f>D44/D19</f>
        <v>171.38024076380242</v>
      </c>
      <c r="E65" s="163">
        <f>E44/E19</f>
        <v>272.78181818181821</v>
      </c>
      <c r="F65" s="163">
        <f t="shared" si="27"/>
        <v>306.39662027833003</v>
      </c>
      <c r="G65" s="163">
        <f>G44/G19</f>
        <v>256.78245844008819</v>
      </c>
      <c r="H65" s="163"/>
      <c r="I65" s="163"/>
      <c r="J65" s="163">
        <f t="shared" ref="J65:P65" si="45">J44/J19</f>
        <v>930.9988518943743</v>
      </c>
      <c r="K65" s="163">
        <f t="shared" si="45"/>
        <v>894.85875706214688</v>
      </c>
      <c r="L65" s="163">
        <f t="shared" si="45"/>
        <v>924.5454545454545</v>
      </c>
      <c r="M65" s="163">
        <f t="shared" si="45"/>
        <v>949.34722222222217</v>
      </c>
      <c r="N65" s="163">
        <f t="shared" si="45"/>
        <v>1210</v>
      </c>
      <c r="O65" s="163">
        <f t="shared" si="45"/>
        <v>1029.4230769230769</v>
      </c>
      <c r="P65" s="163">
        <f t="shared" si="45"/>
        <v>978.39683023468456</v>
      </c>
      <c r="Q65" s="163"/>
      <c r="R65" s="163"/>
      <c r="S65" s="163">
        <f t="shared" ref="S65:Y65" si="46">S44/S19</f>
        <v>341.68408597909684</v>
      </c>
      <c r="T65" s="163">
        <f t="shared" si="46"/>
        <v>282.18021020251217</v>
      </c>
      <c r="U65" s="163">
        <f t="shared" si="46"/>
        <v>188.19196428571428</v>
      </c>
      <c r="V65" s="163">
        <f t="shared" si="46"/>
        <v>540.43406593406598</v>
      </c>
      <c r="W65" s="163">
        <f>W44/W19</f>
        <v>1210</v>
      </c>
      <c r="X65" s="163">
        <f t="shared" si="46"/>
        <v>754.32299546142212</v>
      </c>
      <c r="Y65" s="163">
        <f t="shared" si="46"/>
        <v>374.7859350079745</v>
      </c>
    </row>
    <row r="66" spans="1:26" ht="12" customHeight="1">
      <c r="A66" s="164" t="s">
        <v>89</v>
      </c>
      <c r="B66" s="163"/>
      <c r="C66" s="163">
        <f>C46/C21</f>
        <v>221.29315223542727</v>
      </c>
      <c r="D66" s="163">
        <f>D46/D21</f>
        <v>171.20682392586352</v>
      </c>
      <c r="E66" s="163">
        <f>E46/E21</f>
        <v>213.14285714285714</v>
      </c>
      <c r="F66" s="163">
        <f>F46/F21</f>
        <v>233.58</v>
      </c>
      <c r="G66" s="163">
        <f>G46/G21</f>
        <v>202.56902954949135</v>
      </c>
      <c r="H66" s="163"/>
      <c r="I66" s="163"/>
      <c r="J66" s="163"/>
      <c r="K66" s="163">
        <f>K46/K21</f>
        <v>889.61194029850742</v>
      </c>
      <c r="L66" s="163">
        <f>L46/L21</f>
        <v>766.33333333333337</v>
      </c>
      <c r="M66" s="163">
        <f>M46/M21</f>
        <v>753.57142857142856</v>
      </c>
      <c r="N66" s="163"/>
      <c r="O66" s="163">
        <f>O46/O21</f>
        <v>1005.6225680933852</v>
      </c>
      <c r="P66" s="163">
        <f>P46/P21</f>
        <v>929.60254372019074</v>
      </c>
      <c r="Q66" s="163"/>
      <c r="R66" s="163"/>
      <c r="S66" s="163"/>
      <c r="T66" s="163">
        <f>T46/T21</f>
        <v>279.1599896614112</v>
      </c>
      <c r="U66" s="163">
        <f>U46/U21</f>
        <v>178.63352745424294</v>
      </c>
      <c r="V66" s="163">
        <f>V46/V21</f>
        <v>303.21428571428572</v>
      </c>
      <c r="W66" s="163"/>
      <c r="X66" s="163">
        <f>X46/X21</f>
        <v>624.93096646942797</v>
      </c>
      <c r="Y66" s="163">
        <f>Y46/Y21</f>
        <v>269.58076810319557</v>
      </c>
    </row>
    <row r="67" spans="1:26" ht="12" customHeight="1">
      <c r="A67" s="145"/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6"/>
      <c r="R67" s="185"/>
      <c r="S67" s="165"/>
      <c r="T67" s="165"/>
      <c r="U67" s="165"/>
      <c r="V67" s="165"/>
      <c r="W67" s="165"/>
      <c r="X67" s="165"/>
      <c r="Y67" s="165"/>
    </row>
    <row r="68" spans="1:26" ht="12" customHeight="1">
      <c r="Q68" s="187"/>
      <c r="S68" s="188"/>
      <c r="T68" s="188"/>
      <c r="U68" s="188"/>
      <c r="V68" s="188"/>
      <c r="W68" s="188"/>
      <c r="X68" s="188"/>
      <c r="Y68" s="188"/>
      <c r="Z68" s="188"/>
    </row>
    <row r="69" spans="1:26" ht="12" customHeight="1">
      <c r="A69" s="189" t="s">
        <v>23</v>
      </c>
      <c r="B69" s="190"/>
      <c r="C69" s="190"/>
      <c r="D69" s="155"/>
      <c r="E69" s="155"/>
      <c r="F69" s="155"/>
      <c r="G69" s="155"/>
      <c r="H69" s="155"/>
      <c r="I69" s="155"/>
      <c r="J69" s="155"/>
      <c r="K69" s="155"/>
      <c r="L69" s="155"/>
      <c r="R69" s="155"/>
      <c r="S69" s="167"/>
      <c r="T69" s="167"/>
      <c r="U69" s="167"/>
      <c r="V69" s="167"/>
      <c r="W69" s="167"/>
      <c r="X69" s="167"/>
      <c r="Y69" s="167"/>
      <c r="Z69" s="167"/>
    </row>
    <row r="70" spans="1:26" ht="12" customHeight="1">
      <c r="A70" s="189" t="s">
        <v>117</v>
      </c>
      <c r="B70" s="190"/>
      <c r="C70" s="190"/>
      <c r="D70" s="155"/>
      <c r="E70" s="155"/>
      <c r="F70" s="155"/>
      <c r="G70" s="155"/>
      <c r="H70" s="155"/>
      <c r="I70" s="155"/>
      <c r="J70" s="155"/>
      <c r="K70" s="155"/>
      <c r="L70" s="155"/>
      <c r="R70" s="155"/>
      <c r="S70" s="191"/>
      <c r="T70" s="192"/>
      <c r="U70" s="192"/>
      <c r="V70" s="192"/>
      <c r="W70" s="192"/>
      <c r="X70" s="192"/>
      <c r="Y70" s="192"/>
      <c r="Z70" s="192"/>
    </row>
    <row r="71" spans="1:26" ht="12" customHeight="1">
      <c r="A71" s="189" t="s">
        <v>118</v>
      </c>
      <c r="B71" s="180"/>
      <c r="C71" s="180"/>
      <c r="D71" s="180"/>
      <c r="E71" s="141"/>
      <c r="F71" s="141"/>
      <c r="G71" s="155"/>
      <c r="H71" s="155"/>
      <c r="I71" s="155"/>
      <c r="J71" s="155"/>
      <c r="K71" s="155"/>
      <c r="L71" s="155"/>
      <c r="R71" s="155"/>
    </row>
    <row r="72" spans="1:26" ht="12" customHeight="1">
      <c r="A72" s="189" t="s">
        <v>119</v>
      </c>
      <c r="B72" s="190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R72" s="155"/>
    </row>
    <row r="73" spans="1:26" ht="12" customHeight="1">
      <c r="A73" s="189" t="s">
        <v>120</v>
      </c>
      <c r="B73" s="190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R73" s="155"/>
    </row>
    <row r="74" spans="1:26" ht="12" customHeight="1">
      <c r="A74" s="189" t="s">
        <v>122</v>
      </c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41"/>
      <c r="R74" s="193"/>
    </row>
    <row r="75" spans="1:26" ht="12" customHeight="1">
      <c r="A75" s="194" t="s">
        <v>121</v>
      </c>
    </row>
    <row r="76" spans="1:26" ht="12" customHeight="1">
      <c r="A76" s="195" t="s">
        <v>30</v>
      </c>
      <c r="B76" s="196" t="s">
        <v>123</v>
      </c>
    </row>
    <row r="77" spans="1:26" ht="12" customHeight="1">
      <c r="A77" s="197" t="s">
        <v>68</v>
      </c>
      <c r="B77" s="196" t="s">
        <v>124</v>
      </c>
    </row>
    <row r="78" spans="1:26" ht="12" customHeight="1">
      <c r="A78" s="195"/>
    </row>
    <row r="79" spans="1:26" ht="12" customHeight="1">
      <c r="G79" s="198" t="s">
        <v>90</v>
      </c>
      <c r="H79" s="199">
        <f>G21-'2012'!G21</f>
        <v>1</v>
      </c>
    </row>
    <row r="80" spans="1:26" ht="12" customHeight="1">
      <c r="D80" s="171"/>
      <c r="G80" s="198" t="s">
        <v>91</v>
      </c>
      <c r="H80" s="199">
        <f>G9-'2012'!G9</f>
        <v>-36</v>
      </c>
    </row>
    <row r="81" spans="7:8" ht="12" customHeight="1">
      <c r="G81" s="200" t="s">
        <v>98</v>
      </c>
      <c r="H81" s="170">
        <f>H79-H80</f>
        <v>37</v>
      </c>
    </row>
    <row r="82" spans="7:8" ht="12" customHeight="1">
      <c r="G82" s="198" t="s">
        <v>92</v>
      </c>
      <c r="H82" s="199">
        <f>P21-'2012'!P21</f>
        <v>4</v>
      </c>
    </row>
    <row r="83" spans="7:8" ht="12" customHeight="1">
      <c r="G83" s="198" t="s">
        <v>93</v>
      </c>
      <c r="H83" s="201">
        <f>P9-'2012'!P9</f>
        <v>10</v>
      </c>
    </row>
    <row r="84" spans="7:8" ht="12" customHeight="1">
      <c r="G84" s="200" t="s">
        <v>99</v>
      </c>
      <c r="H84" s="202">
        <f>H82-H83</f>
        <v>-6</v>
      </c>
    </row>
    <row r="85" spans="7:8" ht="12" customHeight="1">
      <c r="G85" s="198" t="s">
        <v>94</v>
      </c>
      <c r="H85" s="199">
        <f>G46-'2012'!G46</f>
        <v>20160</v>
      </c>
    </row>
    <row r="86" spans="7:8" ht="12" customHeight="1">
      <c r="G86" s="198" t="s">
        <v>95</v>
      </c>
      <c r="H86" s="199">
        <f>G34-'2012'!G34</f>
        <v>72410</v>
      </c>
    </row>
    <row r="87" spans="7:8" ht="12" customHeight="1">
      <c r="G87" s="200" t="s">
        <v>100</v>
      </c>
      <c r="H87" s="170">
        <f>H85-H86</f>
        <v>-52250</v>
      </c>
    </row>
    <row r="88" spans="7:8" ht="12" customHeight="1">
      <c r="G88" s="198" t="s">
        <v>96</v>
      </c>
      <c r="H88" s="199">
        <f>P46-'2012'!P46</f>
        <v>-480</v>
      </c>
    </row>
    <row r="89" spans="7:8" ht="12" customHeight="1">
      <c r="G89" s="198" t="s">
        <v>97</v>
      </c>
      <c r="H89" s="199">
        <f>P34-'2012'!P34</f>
        <v>-24275</v>
      </c>
    </row>
    <row r="90" spans="7:8" ht="12" customHeight="1">
      <c r="G90" s="203" t="s">
        <v>101</v>
      </c>
      <c r="H90" s="170">
        <f>H88-H89</f>
        <v>23795</v>
      </c>
    </row>
  </sheetData>
  <mergeCells count="11">
    <mergeCell ref="N49:P49"/>
    <mergeCell ref="B52:G52"/>
    <mergeCell ref="J52:P52"/>
    <mergeCell ref="S52:Y52"/>
    <mergeCell ref="B6:G6"/>
    <mergeCell ref="J6:P6"/>
    <mergeCell ref="S6:Y6"/>
    <mergeCell ref="N24:P24"/>
    <mergeCell ref="B31:G31"/>
    <mergeCell ref="J31:P31"/>
    <mergeCell ref="S31:Y31"/>
  </mergeCells>
  <hyperlinks>
    <hyperlink ref="B76" r:id="rId1"/>
    <hyperlink ref="B77" r:id="rId2"/>
  </hyperlinks>
  <pageMargins left="0.7" right="0.7" top="0.75" bottom="0.75" header="0.3" footer="0.3"/>
  <pageSetup paperSize="9" orientation="portrait" r:id="rId3"/>
  <legacyDrawing r:id="rId4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90"/>
  <sheetViews>
    <sheetView zoomScaleNormal="100" workbookViewId="0">
      <pane xSplit="1" topLeftCell="B1" activePane="topRight" state="frozen"/>
      <selection pane="topRight"/>
    </sheetView>
  </sheetViews>
  <sheetFormatPr defaultRowHeight="12" customHeight="1"/>
  <cols>
    <col min="1" max="1" width="20.7109375" style="140" customWidth="1"/>
    <col min="2" max="6" width="9.140625" style="140"/>
    <col min="7" max="8" width="9.140625" style="140" customWidth="1"/>
    <col min="9" max="9" width="1.5703125" style="140" customWidth="1"/>
    <col min="10" max="17" width="9.140625" style="140" customWidth="1"/>
    <col min="18" max="18" width="1.5703125" style="140" customWidth="1"/>
    <col min="19" max="19" width="9.140625" style="139"/>
    <col min="20" max="16384" width="9.140625" style="140"/>
  </cols>
  <sheetData>
    <row r="1" spans="1:27" ht="12" customHeight="1">
      <c r="A1" s="272" t="s">
        <v>44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8"/>
      <c r="P1" s="138"/>
      <c r="Q1" s="138"/>
      <c r="R1" s="138"/>
    </row>
    <row r="2" spans="1:27" ht="12" customHeight="1">
      <c r="A2" s="272" t="s">
        <v>283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38"/>
      <c r="P2" s="138"/>
      <c r="Q2" s="138"/>
      <c r="R2" s="141"/>
    </row>
    <row r="3" spans="1:27" ht="12" customHeight="1">
      <c r="A3" s="273" t="s">
        <v>284</v>
      </c>
      <c r="B3" s="143"/>
      <c r="C3" s="144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</row>
    <row r="4" spans="1:27" ht="12" customHeight="1">
      <c r="A4" s="273" t="s">
        <v>46</v>
      </c>
      <c r="B4" s="144"/>
      <c r="C4" s="144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</row>
    <row r="5" spans="1:27" ht="12" customHeight="1">
      <c r="A5" s="145"/>
      <c r="B5" s="146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7"/>
      <c r="R5" s="145"/>
    </row>
    <row r="6" spans="1:27" ht="12" customHeight="1">
      <c r="A6" s="147"/>
      <c r="B6" s="305" t="s">
        <v>37</v>
      </c>
      <c r="C6" s="305"/>
      <c r="D6" s="305"/>
      <c r="E6" s="305"/>
      <c r="F6" s="305"/>
      <c r="G6" s="305"/>
      <c r="H6" s="148"/>
      <c r="I6" s="147"/>
      <c r="J6" s="305" t="s">
        <v>38</v>
      </c>
      <c r="K6" s="306"/>
      <c r="L6" s="306"/>
      <c r="M6" s="306"/>
      <c r="N6" s="306"/>
      <c r="O6" s="306"/>
      <c r="P6" s="306"/>
      <c r="Q6" s="259"/>
      <c r="R6" s="147"/>
      <c r="S6" s="305" t="s">
        <v>77</v>
      </c>
      <c r="T6" s="306"/>
      <c r="U6" s="306"/>
      <c r="V6" s="306"/>
      <c r="W6" s="306"/>
      <c r="X6" s="306"/>
      <c r="Y6" s="306"/>
      <c r="Z6" s="150"/>
    </row>
    <row r="7" spans="1:27" ht="24" customHeight="1">
      <c r="A7" s="151"/>
      <c r="B7" s="152" t="s">
        <v>4</v>
      </c>
      <c r="C7" s="152" t="s">
        <v>5</v>
      </c>
      <c r="D7" s="152" t="s">
        <v>6</v>
      </c>
      <c r="E7" s="152" t="s">
        <v>7</v>
      </c>
      <c r="F7" s="152" t="s">
        <v>10</v>
      </c>
      <c r="G7" s="152" t="s">
        <v>8</v>
      </c>
      <c r="H7" s="153" t="s">
        <v>33</v>
      </c>
      <c r="I7" s="152"/>
      <c r="J7" s="152" t="s">
        <v>4</v>
      </c>
      <c r="K7" s="152" t="s">
        <v>5</v>
      </c>
      <c r="L7" s="152" t="s">
        <v>6</v>
      </c>
      <c r="M7" s="152" t="s">
        <v>7</v>
      </c>
      <c r="N7" s="152" t="s">
        <v>9</v>
      </c>
      <c r="O7" s="152" t="s">
        <v>10</v>
      </c>
      <c r="P7" s="154" t="s">
        <v>8</v>
      </c>
      <c r="Q7" s="153" t="s">
        <v>33</v>
      </c>
      <c r="R7" s="152"/>
      <c r="S7" s="152" t="s">
        <v>4</v>
      </c>
      <c r="T7" s="152" t="s">
        <v>5</v>
      </c>
      <c r="U7" s="152" t="s">
        <v>6</v>
      </c>
      <c r="V7" s="152" t="s">
        <v>7</v>
      </c>
      <c r="W7" s="152" t="s">
        <v>9</v>
      </c>
      <c r="X7" s="152" t="s">
        <v>10</v>
      </c>
      <c r="Y7" s="154" t="s">
        <v>8</v>
      </c>
      <c r="Z7" s="153" t="s">
        <v>33</v>
      </c>
    </row>
    <row r="8" spans="1:27" ht="12" customHeight="1">
      <c r="A8" s="147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</row>
    <row r="9" spans="1:27" ht="12" customHeight="1">
      <c r="A9" s="156" t="s">
        <v>11</v>
      </c>
      <c r="B9" s="284">
        <v>8598</v>
      </c>
      <c r="C9" s="284">
        <v>14</v>
      </c>
      <c r="D9" s="284">
        <v>32</v>
      </c>
      <c r="E9" s="284">
        <v>613</v>
      </c>
      <c r="F9" s="284">
        <v>1320</v>
      </c>
      <c r="G9" s="157">
        <f>SUM(B9:F9)</f>
        <v>10577</v>
      </c>
      <c r="H9" s="158">
        <f>G9/G19</f>
        <v>0.63003335715987607</v>
      </c>
      <c r="I9" s="155"/>
      <c r="J9" s="284">
        <v>744</v>
      </c>
      <c r="K9" s="284">
        <v>17</v>
      </c>
      <c r="L9" s="284">
        <v>23</v>
      </c>
      <c r="M9" s="284">
        <v>310</v>
      </c>
      <c r="N9" s="284">
        <v>3</v>
      </c>
      <c r="O9" s="284">
        <v>1599</v>
      </c>
      <c r="P9" s="157">
        <f>SUM(J9:O9)</f>
        <v>2696</v>
      </c>
      <c r="Q9" s="158">
        <f>P9/P19</f>
        <v>0.80985280865124665</v>
      </c>
      <c r="R9" s="155"/>
      <c r="S9" s="155">
        <f>B9+J9</f>
        <v>9342</v>
      </c>
      <c r="T9" s="155">
        <f t="shared" ref="T9:V17" si="0">C9+K9</f>
        <v>31</v>
      </c>
      <c r="U9" s="155">
        <f t="shared" si="0"/>
        <v>55</v>
      </c>
      <c r="V9" s="155">
        <f>E9+M9</f>
        <v>923</v>
      </c>
      <c r="W9" s="155">
        <f t="shared" ref="W9:W17" si="1">N9</f>
        <v>3</v>
      </c>
      <c r="X9" s="155">
        <f t="shared" ref="X9:X17" si="2">F9+O9</f>
        <v>2919</v>
      </c>
      <c r="Y9" s="155">
        <f>SUM(S9:X9)</f>
        <v>13273</v>
      </c>
      <c r="Z9" s="158">
        <f>Y9/Y19</f>
        <v>0.6597902271710494</v>
      </c>
    </row>
    <row r="10" spans="1:27" ht="12" customHeight="1">
      <c r="A10" s="159" t="s">
        <v>12</v>
      </c>
      <c r="B10" s="284">
        <v>0</v>
      </c>
      <c r="C10" s="284">
        <v>1836</v>
      </c>
      <c r="D10" s="284">
        <v>2235</v>
      </c>
      <c r="E10" s="284">
        <v>32</v>
      </c>
      <c r="F10" s="284">
        <v>291</v>
      </c>
      <c r="G10" s="157">
        <f t="shared" ref="G10:G19" si="3">SUM(B10:F10)</f>
        <v>4394</v>
      </c>
      <c r="H10" s="158">
        <f>G10/G19</f>
        <v>0.26173457231355729</v>
      </c>
      <c r="I10" s="155"/>
      <c r="J10" s="284">
        <v>0</v>
      </c>
      <c r="K10" s="284">
        <v>58</v>
      </c>
      <c r="L10" s="284">
        <v>26</v>
      </c>
      <c r="M10" s="284">
        <v>5</v>
      </c>
      <c r="N10" s="284">
        <v>0</v>
      </c>
      <c r="O10" s="284">
        <v>118</v>
      </c>
      <c r="P10" s="157">
        <f t="shared" ref="P10:P19" si="4">SUM(J10:O10)</f>
        <v>207</v>
      </c>
      <c r="Q10" s="158">
        <f>P10/P19</f>
        <v>6.2180835085611293E-2</v>
      </c>
      <c r="R10" s="155"/>
      <c r="S10" s="155">
        <f t="shared" ref="S10:V19" si="5">B10+J10</f>
        <v>0</v>
      </c>
      <c r="T10" s="155">
        <f t="shared" si="0"/>
        <v>1894</v>
      </c>
      <c r="U10" s="155">
        <f t="shared" si="0"/>
        <v>2261</v>
      </c>
      <c r="V10" s="155">
        <f t="shared" si="0"/>
        <v>37</v>
      </c>
      <c r="W10" s="155">
        <f t="shared" si="1"/>
        <v>0</v>
      </c>
      <c r="X10" s="155">
        <f t="shared" si="2"/>
        <v>409</v>
      </c>
      <c r="Y10" s="155">
        <f>SUM(S10:X10)</f>
        <v>4601</v>
      </c>
      <c r="Z10" s="158">
        <f>Y10/Y19</f>
        <v>0.22871203459760403</v>
      </c>
      <c r="AA10" s="258"/>
    </row>
    <row r="11" spans="1:27" ht="12" customHeight="1">
      <c r="A11" s="159" t="s">
        <v>13</v>
      </c>
      <c r="B11" s="284">
        <v>0</v>
      </c>
      <c r="C11" s="284">
        <v>1515</v>
      </c>
      <c r="D11" s="284">
        <v>0</v>
      </c>
      <c r="E11" s="284">
        <v>0</v>
      </c>
      <c r="F11" s="284">
        <v>147</v>
      </c>
      <c r="G11" s="157">
        <f t="shared" si="3"/>
        <v>1662</v>
      </c>
      <c r="H11" s="158">
        <f>G11/G19</f>
        <v>9.8999285203716939E-2</v>
      </c>
      <c r="I11" s="155"/>
      <c r="J11" s="284">
        <v>0</v>
      </c>
      <c r="K11" s="284">
        <v>227</v>
      </c>
      <c r="L11" s="284">
        <v>0</v>
      </c>
      <c r="M11" s="284">
        <v>0</v>
      </c>
      <c r="N11" s="284">
        <v>0</v>
      </c>
      <c r="O11" s="284">
        <v>97</v>
      </c>
      <c r="P11" s="157">
        <f t="shared" si="4"/>
        <v>324</v>
      </c>
      <c r="Q11" s="158">
        <f>P11/P19</f>
        <v>9.7326524481826368E-2</v>
      </c>
      <c r="R11" s="155"/>
      <c r="S11" s="155">
        <f t="shared" si="5"/>
        <v>0</v>
      </c>
      <c r="T11" s="155">
        <f t="shared" si="0"/>
        <v>1742</v>
      </c>
      <c r="U11" s="155">
        <f t="shared" si="0"/>
        <v>0</v>
      </c>
      <c r="V11" s="155">
        <f t="shared" si="0"/>
        <v>0</v>
      </c>
      <c r="W11" s="155">
        <f t="shared" si="1"/>
        <v>0</v>
      </c>
      <c r="X11" s="155">
        <f t="shared" si="2"/>
        <v>244</v>
      </c>
      <c r="Y11" s="155">
        <f t="shared" ref="Y11:Y19" si="6">SUM(S11:X11)</f>
        <v>1986</v>
      </c>
      <c r="Z11" s="158">
        <f>Y11/Y19</f>
        <v>9.8722473529850377E-2</v>
      </c>
      <c r="AA11" s="258"/>
    </row>
    <row r="12" spans="1:27" ht="12" customHeight="1">
      <c r="A12" s="159" t="s">
        <v>14</v>
      </c>
      <c r="B12" s="284">
        <v>0</v>
      </c>
      <c r="C12" s="284">
        <v>2</v>
      </c>
      <c r="D12" s="284">
        <v>22</v>
      </c>
      <c r="E12" s="284">
        <v>0</v>
      </c>
      <c r="F12" s="284">
        <v>2</v>
      </c>
      <c r="G12" s="157">
        <f t="shared" si="3"/>
        <v>26</v>
      </c>
      <c r="H12" s="158">
        <f>G12/G19</f>
        <v>1.5487252799618776E-3</v>
      </c>
      <c r="I12" s="155"/>
      <c r="J12" s="284">
        <v>0</v>
      </c>
      <c r="K12" s="284">
        <v>0</v>
      </c>
      <c r="L12" s="284">
        <v>0</v>
      </c>
      <c r="M12" s="284">
        <v>0</v>
      </c>
      <c r="N12" s="284">
        <v>0</v>
      </c>
      <c r="O12" s="284">
        <v>0</v>
      </c>
      <c r="P12" s="157">
        <f t="shared" si="4"/>
        <v>0</v>
      </c>
      <c r="Q12" s="158">
        <f>P12/P19</f>
        <v>0</v>
      </c>
      <c r="R12" s="155"/>
      <c r="S12" s="155">
        <f t="shared" si="5"/>
        <v>0</v>
      </c>
      <c r="T12" s="155">
        <f t="shared" si="0"/>
        <v>2</v>
      </c>
      <c r="U12" s="155">
        <f t="shared" si="0"/>
        <v>22</v>
      </c>
      <c r="V12" s="155">
        <f t="shared" si="0"/>
        <v>0</v>
      </c>
      <c r="W12" s="155">
        <f t="shared" si="1"/>
        <v>0</v>
      </c>
      <c r="X12" s="155">
        <f t="shared" si="2"/>
        <v>2</v>
      </c>
      <c r="Y12" s="155">
        <f t="shared" si="6"/>
        <v>26</v>
      </c>
      <c r="Z12" s="158">
        <f>Y12/Y19</f>
        <v>1.2924392305015658E-3</v>
      </c>
      <c r="AA12" s="258"/>
    </row>
    <row r="13" spans="1:27" ht="12" customHeight="1">
      <c r="A13" s="159" t="s">
        <v>109</v>
      </c>
      <c r="B13" s="284">
        <v>0</v>
      </c>
      <c r="C13" s="284">
        <v>33</v>
      </c>
      <c r="D13" s="284">
        <v>29</v>
      </c>
      <c r="E13" s="284">
        <v>1</v>
      </c>
      <c r="F13" s="284">
        <v>12</v>
      </c>
      <c r="G13" s="157">
        <f t="shared" si="3"/>
        <v>75</v>
      </c>
      <c r="H13" s="158">
        <f>G13/G19</f>
        <v>4.4674767691208006E-3</v>
      </c>
      <c r="I13" s="155"/>
      <c r="J13" s="284">
        <v>0</v>
      </c>
      <c r="K13" s="284">
        <v>9</v>
      </c>
      <c r="L13" s="284">
        <v>1</v>
      </c>
      <c r="M13" s="284">
        <v>0</v>
      </c>
      <c r="N13" s="284">
        <v>0</v>
      </c>
      <c r="O13" s="284">
        <v>67</v>
      </c>
      <c r="P13" s="157">
        <f t="shared" si="4"/>
        <v>77</v>
      </c>
      <c r="Q13" s="158">
        <f>P13/P19</f>
        <v>2.3130069089816761E-2</v>
      </c>
      <c r="R13" s="155"/>
      <c r="S13" s="155">
        <f t="shared" si="5"/>
        <v>0</v>
      </c>
      <c r="T13" s="155">
        <f t="shared" si="0"/>
        <v>42</v>
      </c>
      <c r="U13" s="155">
        <f t="shared" si="0"/>
        <v>30</v>
      </c>
      <c r="V13" s="155">
        <f t="shared" si="0"/>
        <v>1</v>
      </c>
      <c r="W13" s="155">
        <f t="shared" si="1"/>
        <v>0</v>
      </c>
      <c r="X13" s="155">
        <f t="shared" si="2"/>
        <v>79</v>
      </c>
      <c r="Y13" s="155">
        <f t="shared" si="6"/>
        <v>152</v>
      </c>
      <c r="Z13" s="158">
        <f>Y13/Y19</f>
        <v>7.5557985783168465E-3</v>
      </c>
      <c r="AA13" s="258"/>
    </row>
    <row r="14" spans="1:27" ht="12" customHeight="1">
      <c r="A14" s="159" t="s">
        <v>16</v>
      </c>
      <c r="B14" s="284">
        <v>0</v>
      </c>
      <c r="C14" s="284">
        <v>27</v>
      </c>
      <c r="D14" s="284">
        <v>0</v>
      </c>
      <c r="E14" s="284">
        <v>0</v>
      </c>
      <c r="F14" s="284">
        <v>9</v>
      </c>
      <c r="G14" s="157">
        <f t="shared" si="3"/>
        <v>36</v>
      </c>
      <c r="H14" s="158">
        <f>G14/G19</f>
        <v>2.1443888491779841E-3</v>
      </c>
      <c r="I14" s="155"/>
      <c r="J14" s="284">
        <v>0</v>
      </c>
      <c r="K14" s="284">
        <v>7</v>
      </c>
      <c r="L14" s="284">
        <v>0</v>
      </c>
      <c r="M14" s="284">
        <v>0</v>
      </c>
      <c r="N14" s="284">
        <v>0</v>
      </c>
      <c r="O14" s="284">
        <v>5</v>
      </c>
      <c r="P14" s="157">
        <f t="shared" si="4"/>
        <v>12</v>
      </c>
      <c r="Q14" s="158">
        <f>P14/P19</f>
        <v>3.6046860919194952E-3</v>
      </c>
      <c r="R14" s="155"/>
      <c r="S14" s="155">
        <f t="shared" si="5"/>
        <v>0</v>
      </c>
      <c r="T14" s="155">
        <f t="shared" si="0"/>
        <v>34</v>
      </c>
      <c r="U14" s="155">
        <f t="shared" si="0"/>
        <v>0</v>
      </c>
      <c r="V14" s="155">
        <f t="shared" si="0"/>
        <v>0</v>
      </c>
      <c r="W14" s="155">
        <f t="shared" si="1"/>
        <v>0</v>
      </c>
      <c r="X14" s="155">
        <f t="shared" si="2"/>
        <v>14</v>
      </c>
      <c r="Y14" s="155">
        <f t="shared" si="6"/>
        <v>48</v>
      </c>
      <c r="Z14" s="158">
        <f>Y14/Y19</f>
        <v>2.3860416563105829E-3</v>
      </c>
      <c r="AA14" s="258"/>
    </row>
    <row r="15" spans="1:27" ht="12" customHeight="1">
      <c r="A15" s="159" t="s">
        <v>17</v>
      </c>
      <c r="B15" s="284">
        <v>0</v>
      </c>
      <c r="C15" s="284">
        <v>6</v>
      </c>
      <c r="D15" s="284">
        <v>0</v>
      </c>
      <c r="E15" s="284">
        <v>0</v>
      </c>
      <c r="F15" s="284">
        <v>3</v>
      </c>
      <c r="G15" s="157">
        <f t="shared" si="3"/>
        <v>9</v>
      </c>
      <c r="H15" s="158">
        <f>G15/G19</f>
        <v>5.3609721229449603E-4</v>
      </c>
      <c r="I15" s="155"/>
      <c r="J15" s="284">
        <v>0</v>
      </c>
      <c r="K15" s="284">
        <v>6</v>
      </c>
      <c r="L15" s="284">
        <v>0</v>
      </c>
      <c r="M15" s="284">
        <v>0</v>
      </c>
      <c r="N15" s="284">
        <v>0</v>
      </c>
      <c r="O15" s="284">
        <v>3</v>
      </c>
      <c r="P15" s="157">
        <f t="shared" si="4"/>
        <v>9</v>
      </c>
      <c r="Q15" s="158">
        <f>P15/P19</f>
        <v>2.7035145689396217E-3</v>
      </c>
      <c r="R15" s="155"/>
      <c r="S15" s="155">
        <f t="shared" si="5"/>
        <v>0</v>
      </c>
      <c r="T15" s="155">
        <f t="shared" si="0"/>
        <v>12</v>
      </c>
      <c r="U15" s="155">
        <f t="shared" si="0"/>
        <v>0</v>
      </c>
      <c r="V15" s="155">
        <f t="shared" si="0"/>
        <v>0</v>
      </c>
      <c r="W15" s="155">
        <f t="shared" si="1"/>
        <v>0</v>
      </c>
      <c r="X15" s="155">
        <f t="shared" si="2"/>
        <v>6</v>
      </c>
      <c r="Y15" s="155">
        <f t="shared" si="6"/>
        <v>18</v>
      </c>
      <c r="Z15" s="158">
        <f>Y15/Y19</f>
        <v>8.9476562111646864E-4</v>
      </c>
      <c r="AA15" s="258"/>
    </row>
    <row r="16" spans="1:27" ht="12" customHeight="1">
      <c r="A16" s="159" t="s">
        <v>18</v>
      </c>
      <c r="B16" s="284">
        <v>0</v>
      </c>
      <c r="C16" s="284">
        <v>2</v>
      </c>
      <c r="D16" s="284">
        <v>0</v>
      </c>
      <c r="E16" s="284">
        <v>0</v>
      </c>
      <c r="F16" s="284">
        <v>3</v>
      </c>
      <c r="G16" s="157">
        <f t="shared" si="3"/>
        <v>5</v>
      </c>
      <c r="H16" s="158">
        <f>G16/G19</f>
        <v>2.9783178460805336E-4</v>
      </c>
      <c r="I16" s="155"/>
      <c r="J16" s="284">
        <v>0</v>
      </c>
      <c r="K16" s="284">
        <v>0</v>
      </c>
      <c r="L16" s="284">
        <v>0</v>
      </c>
      <c r="M16" s="284">
        <v>0</v>
      </c>
      <c r="N16" s="284">
        <v>0</v>
      </c>
      <c r="O16" s="284">
        <v>3</v>
      </c>
      <c r="P16" s="157">
        <f t="shared" si="4"/>
        <v>3</v>
      </c>
      <c r="Q16" s="158">
        <f>P16/P19</f>
        <v>9.011715229798738E-4</v>
      </c>
      <c r="R16" s="155"/>
      <c r="S16" s="155">
        <f t="shared" si="5"/>
        <v>0</v>
      </c>
      <c r="T16" s="155">
        <f t="shared" si="0"/>
        <v>2</v>
      </c>
      <c r="U16" s="155">
        <f t="shared" si="0"/>
        <v>0</v>
      </c>
      <c r="V16" s="155">
        <f t="shared" si="0"/>
        <v>0</v>
      </c>
      <c r="W16" s="155">
        <f t="shared" si="1"/>
        <v>0</v>
      </c>
      <c r="X16" s="155">
        <f t="shared" si="2"/>
        <v>6</v>
      </c>
      <c r="Y16" s="155">
        <f t="shared" si="6"/>
        <v>8</v>
      </c>
      <c r="Z16" s="158">
        <f>Y16/Y19</f>
        <v>3.9767360938509721E-4</v>
      </c>
      <c r="AA16" s="258"/>
    </row>
    <row r="17" spans="1:27" ht="12" customHeight="1">
      <c r="A17" s="159" t="s">
        <v>19</v>
      </c>
      <c r="B17" s="284">
        <v>0</v>
      </c>
      <c r="C17" s="284">
        <v>1</v>
      </c>
      <c r="D17" s="284">
        <v>1</v>
      </c>
      <c r="E17" s="284">
        <v>0</v>
      </c>
      <c r="F17" s="284">
        <v>2</v>
      </c>
      <c r="G17" s="157">
        <f t="shared" si="3"/>
        <v>4</v>
      </c>
      <c r="H17" s="158">
        <f>G17/G19</f>
        <v>2.3826542768644269E-4</v>
      </c>
      <c r="I17" s="155"/>
      <c r="J17" s="284">
        <v>0</v>
      </c>
      <c r="K17" s="284">
        <v>0</v>
      </c>
      <c r="L17" s="284">
        <v>0</v>
      </c>
      <c r="M17" s="284">
        <v>0</v>
      </c>
      <c r="N17" s="284">
        <v>0</v>
      </c>
      <c r="O17" s="284">
        <v>1</v>
      </c>
      <c r="P17" s="157">
        <f t="shared" si="4"/>
        <v>1</v>
      </c>
      <c r="Q17" s="158">
        <f>P17/P19</f>
        <v>3.0039050765995795E-4</v>
      </c>
      <c r="R17" s="155"/>
      <c r="S17" s="155">
        <f t="shared" si="5"/>
        <v>0</v>
      </c>
      <c r="T17" s="155">
        <f t="shared" si="0"/>
        <v>1</v>
      </c>
      <c r="U17" s="155">
        <f t="shared" si="0"/>
        <v>1</v>
      </c>
      <c r="V17" s="155">
        <f t="shared" si="0"/>
        <v>0</v>
      </c>
      <c r="W17" s="155">
        <f t="shared" si="1"/>
        <v>0</v>
      </c>
      <c r="X17" s="155">
        <f t="shared" si="2"/>
        <v>3</v>
      </c>
      <c r="Y17" s="155">
        <f t="shared" si="6"/>
        <v>5</v>
      </c>
      <c r="Z17" s="158">
        <f>Y17/Y19</f>
        <v>2.4854600586568575E-4</v>
      </c>
      <c r="AA17" s="258"/>
    </row>
    <row r="18" spans="1:27" ht="12" customHeight="1">
      <c r="A18" s="159"/>
      <c r="B18" s="155"/>
      <c r="C18" s="155"/>
      <c r="D18" s="155"/>
      <c r="E18" s="155"/>
      <c r="F18" s="155"/>
      <c r="G18" s="157"/>
      <c r="H18" s="155"/>
      <c r="I18" s="155"/>
      <c r="J18" s="155"/>
      <c r="K18" s="155"/>
      <c r="L18" s="155"/>
      <c r="M18" s="155"/>
      <c r="N18" s="155"/>
      <c r="O18" s="155"/>
      <c r="P18" s="157"/>
      <c r="Q18" s="155"/>
      <c r="R18" s="155"/>
      <c r="S18" s="155"/>
      <c r="T18" s="155"/>
      <c r="U18" s="155"/>
      <c r="V18" s="155"/>
      <c r="W18" s="155"/>
      <c r="X18" s="155"/>
      <c r="Y18" s="155"/>
      <c r="Z18" s="155"/>
    </row>
    <row r="19" spans="1:27" ht="12" customHeight="1">
      <c r="A19" s="160" t="s">
        <v>8</v>
      </c>
      <c r="B19" s="161">
        <f>SUM(B9:B17)</f>
        <v>8598</v>
      </c>
      <c r="C19" s="161">
        <f t="shared" ref="C19:F19" si="7">SUM(C9:C17)</f>
        <v>3436</v>
      </c>
      <c r="D19" s="161">
        <f t="shared" si="7"/>
        <v>2319</v>
      </c>
      <c r="E19" s="161">
        <f t="shared" si="7"/>
        <v>646</v>
      </c>
      <c r="F19" s="161">
        <f t="shared" si="7"/>
        <v>1789</v>
      </c>
      <c r="G19" s="161">
        <f t="shared" si="3"/>
        <v>16788</v>
      </c>
      <c r="H19" s="162">
        <f>G19/G19</f>
        <v>1</v>
      </c>
      <c r="I19" s="163"/>
      <c r="J19" s="161">
        <f>SUM(J9:J17)</f>
        <v>744</v>
      </c>
      <c r="K19" s="161">
        <f t="shared" ref="K19:O19" si="8">SUM(K9:K17)</f>
        <v>324</v>
      </c>
      <c r="L19" s="161">
        <f t="shared" si="8"/>
        <v>50</v>
      </c>
      <c r="M19" s="161">
        <f t="shared" si="8"/>
        <v>315</v>
      </c>
      <c r="N19" s="161">
        <f t="shared" si="8"/>
        <v>3</v>
      </c>
      <c r="O19" s="161">
        <f t="shared" si="8"/>
        <v>1893</v>
      </c>
      <c r="P19" s="161">
        <f t="shared" si="4"/>
        <v>3329</v>
      </c>
      <c r="Q19" s="162">
        <f>P19/P19</f>
        <v>1</v>
      </c>
      <c r="R19" s="163"/>
      <c r="S19" s="163">
        <f t="shared" si="5"/>
        <v>9342</v>
      </c>
      <c r="T19" s="163">
        <f t="shared" si="5"/>
        <v>3760</v>
      </c>
      <c r="U19" s="163">
        <f t="shared" si="5"/>
        <v>2369</v>
      </c>
      <c r="V19" s="163">
        <f t="shared" si="5"/>
        <v>961</v>
      </c>
      <c r="W19" s="163">
        <f>N19</f>
        <v>3</v>
      </c>
      <c r="X19" s="163">
        <f>F19+O19</f>
        <v>3682</v>
      </c>
      <c r="Y19" s="163">
        <f t="shared" si="6"/>
        <v>20117</v>
      </c>
      <c r="Z19" s="162">
        <f>Y19/Y19</f>
        <v>1</v>
      </c>
    </row>
    <row r="20" spans="1:27" ht="12" customHeight="1">
      <c r="A20" s="160" t="s">
        <v>33</v>
      </c>
      <c r="B20" s="162">
        <f>B19/G19</f>
        <v>0.51215153681200853</v>
      </c>
      <c r="C20" s="162">
        <f>C19/G19</f>
        <v>0.20467000238265429</v>
      </c>
      <c r="D20" s="162">
        <f>D19/G19</f>
        <v>0.13813438170121514</v>
      </c>
      <c r="E20" s="162">
        <f>E19/G19</f>
        <v>3.8479866571360495E-2</v>
      </c>
      <c r="F20" s="162">
        <f>F19/G19</f>
        <v>0.10656421253276149</v>
      </c>
      <c r="G20" s="162">
        <f>G19/G19</f>
        <v>1</v>
      </c>
      <c r="H20" s="162"/>
      <c r="I20" s="162"/>
      <c r="J20" s="162">
        <f>J19/P19</f>
        <v>0.2234905376990087</v>
      </c>
      <c r="K20" s="162">
        <f>K19/P19</f>
        <v>9.7326524481826368E-2</v>
      </c>
      <c r="L20" s="162">
        <f>L19/P19</f>
        <v>1.5019525382997898E-2</v>
      </c>
      <c r="M20" s="162">
        <f>M19/P19</f>
        <v>9.4623009912886746E-2</v>
      </c>
      <c r="N20" s="162">
        <f>N19/P19</f>
        <v>9.011715229798738E-4</v>
      </c>
      <c r="O20" s="162">
        <f>O19/P19</f>
        <v>0.56863923100030034</v>
      </c>
      <c r="P20" s="162">
        <f>P19/P19</f>
        <v>1</v>
      </c>
      <c r="Q20" s="162"/>
      <c r="R20" s="162"/>
      <c r="S20" s="162">
        <f>S19/Y19</f>
        <v>0.46438335735944725</v>
      </c>
      <c r="T20" s="162">
        <f>T19/Y19</f>
        <v>0.18690659641099566</v>
      </c>
      <c r="U20" s="162">
        <f>U19/Y19</f>
        <v>0.11776109757916191</v>
      </c>
      <c r="V20" s="162">
        <f>V19/Y19</f>
        <v>4.7770542327384799E-2</v>
      </c>
      <c r="W20" s="162">
        <f>W19/Y19</f>
        <v>1.4912760351941143E-4</v>
      </c>
      <c r="X20" s="162">
        <f>X19/Y19</f>
        <v>0.18302927871949098</v>
      </c>
      <c r="Y20" s="162">
        <f>Y19/Y19</f>
        <v>1</v>
      </c>
      <c r="Z20" s="162"/>
    </row>
    <row r="21" spans="1:27" ht="12" customHeight="1">
      <c r="A21" s="164" t="s">
        <v>89</v>
      </c>
      <c r="B21" s="155">
        <f>SUM(B10:B17)</f>
        <v>0</v>
      </c>
      <c r="C21" s="155">
        <f t="shared" ref="C21:P21" si="9">SUM(C10:C17)</f>
        <v>3422</v>
      </c>
      <c r="D21" s="155">
        <f t="shared" si="9"/>
        <v>2287</v>
      </c>
      <c r="E21" s="155">
        <f t="shared" si="9"/>
        <v>33</v>
      </c>
      <c r="F21" s="155">
        <f t="shared" si="9"/>
        <v>469</v>
      </c>
      <c r="G21" s="155">
        <f t="shared" si="9"/>
        <v>6211</v>
      </c>
      <c r="H21" s="155"/>
      <c r="I21" s="155"/>
      <c r="J21" s="155">
        <f t="shared" si="9"/>
        <v>0</v>
      </c>
      <c r="K21" s="155">
        <f t="shared" si="9"/>
        <v>307</v>
      </c>
      <c r="L21" s="155">
        <f t="shared" si="9"/>
        <v>27</v>
      </c>
      <c r="M21" s="155">
        <f t="shared" si="9"/>
        <v>5</v>
      </c>
      <c r="N21" s="155">
        <f t="shared" si="9"/>
        <v>0</v>
      </c>
      <c r="O21" s="155">
        <f t="shared" si="9"/>
        <v>294</v>
      </c>
      <c r="P21" s="155">
        <f t="shared" si="9"/>
        <v>633</v>
      </c>
      <c r="Q21" s="155"/>
      <c r="R21" s="155"/>
      <c r="S21" s="155">
        <f t="shared" ref="S21:V21" si="10">SUM(S10:S17)</f>
        <v>0</v>
      </c>
      <c r="T21" s="155">
        <f t="shared" si="10"/>
        <v>3729</v>
      </c>
      <c r="U21" s="155">
        <f t="shared" si="10"/>
        <v>2314</v>
      </c>
      <c r="V21" s="155">
        <f t="shared" si="10"/>
        <v>38</v>
      </c>
      <c r="W21" s="155">
        <f>SUM(W10:W17)</f>
        <v>0</v>
      </c>
      <c r="X21" s="155">
        <f>SUM(X10:X17)</f>
        <v>763</v>
      </c>
      <c r="Y21" s="155">
        <f>SUM(Y10:Y17)</f>
        <v>6844</v>
      </c>
      <c r="Z21" s="155"/>
    </row>
    <row r="22" spans="1:27" ht="12" customHeight="1">
      <c r="A22" s="164" t="s">
        <v>34</v>
      </c>
      <c r="B22" s="158">
        <f t="shared" ref="B22:G22" si="11">B21/B19</f>
        <v>0</v>
      </c>
      <c r="C22" s="158">
        <f t="shared" si="11"/>
        <v>0.99592549476135039</v>
      </c>
      <c r="D22" s="158">
        <f t="shared" si="11"/>
        <v>0.98620094868477792</v>
      </c>
      <c r="E22" s="158">
        <f t="shared" si="11"/>
        <v>5.108359133126935E-2</v>
      </c>
      <c r="F22" s="158">
        <f t="shared" si="11"/>
        <v>0.262157629960872</v>
      </c>
      <c r="G22" s="158">
        <f t="shared" si="11"/>
        <v>0.36996664284012387</v>
      </c>
      <c r="H22" s="158"/>
      <c r="I22" s="158"/>
      <c r="J22" s="158">
        <f t="shared" ref="J22:P22" si="12">J21/J19</f>
        <v>0</v>
      </c>
      <c r="K22" s="158">
        <f t="shared" si="12"/>
        <v>0.94753086419753085</v>
      </c>
      <c r="L22" s="158">
        <f t="shared" si="12"/>
        <v>0.54</v>
      </c>
      <c r="M22" s="158">
        <f t="shared" si="12"/>
        <v>1.5873015873015872E-2</v>
      </c>
      <c r="N22" s="158">
        <f t="shared" si="12"/>
        <v>0</v>
      </c>
      <c r="O22" s="158">
        <f t="shared" si="12"/>
        <v>0.15530903328050713</v>
      </c>
      <c r="P22" s="158">
        <f t="shared" si="12"/>
        <v>0.19014719134875338</v>
      </c>
      <c r="Q22" s="158"/>
      <c r="R22" s="158"/>
      <c r="S22" s="158">
        <f t="shared" ref="S22:Y22" si="13">S21/S19</f>
        <v>0</v>
      </c>
      <c r="T22" s="158">
        <f t="shared" si="13"/>
        <v>0.99175531914893622</v>
      </c>
      <c r="U22" s="158">
        <f t="shared" si="13"/>
        <v>0.97678345293372726</v>
      </c>
      <c r="V22" s="158">
        <f t="shared" si="13"/>
        <v>3.9542143600416232E-2</v>
      </c>
      <c r="W22" s="158">
        <f t="shared" si="13"/>
        <v>0</v>
      </c>
      <c r="X22" s="158">
        <f t="shared" si="13"/>
        <v>0.20722433460076045</v>
      </c>
      <c r="Y22" s="158">
        <f t="shared" si="13"/>
        <v>0.34020977282895065</v>
      </c>
      <c r="Z22" s="158"/>
    </row>
    <row r="23" spans="1:27" ht="12" customHeight="1">
      <c r="A23" s="165" t="s">
        <v>35</v>
      </c>
      <c r="B23" s="166">
        <f>B21/G21</f>
        <v>0</v>
      </c>
      <c r="C23" s="166">
        <f>C21/G21</f>
        <v>0.55095797778135569</v>
      </c>
      <c r="D23" s="166">
        <f>D21/G21</f>
        <v>0.36821767831267105</v>
      </c>
      <c r="E23" s="166">
        <f>E21/G21</f>
        <v>5.3131540814683629E-3</v>
      </c>
      <c r="F23" s="166">
        <f>F21/G21</f>
        <v>7.5511189824504915E-2</v>
      </c>
      <c r="G23" s="166">
        <f>G21/G21</f>
        <v>1</v>
      </c>
      <c r="H23" s="166"/>
      <c r="I23" s="166"/>
      <c r="J23" s="166">
        <f>J21/P21</f>
        <v>0</v>
      </c>
      <c r="K23" s="166">
        <f>K21/P21</f>
        <v>0.48499210110584517</v>
      </c>
      <c r="L23" s="166">
        <f>L21/P21</f>
        <v>4.2654028436018961E-2</v>
      </c>
      <c r="M23" s="166">
        <f>M21/P21</f>
        <v>7.8988941548183249E-3</v>
      </c>
      <c r="N23" s="166">
        <f>N21/P21</f>
        <v>0</v>
      </c>
      <c r="O23" s="166">
        <f>O21/P21</f>
        <v>0.46445497630331756</v>
      </c>
      <c r="P23" s="166">
        <f>P21/P21</f>
        <v>1</v>
      </c>
      <c r="Q23" s="167"/>
      <c r="R23" s="166"/>
      <c r="S23" s="166">
        <f>S21/Y21</f>
        <v>0</v>
      </c>
      <c r="T23" s="166">
        <f>T21/Y21</f>
        <v>0.5448568088836937</v>
      </c>
      <c r="U23" s="166">
        <f>U21/Y21</f>
        <v>0.33810637054354181</v>
      </c>
      <c r="V23" s="166">
        <f>V21/Y21</f>
        <v>5.5523085914669784E-3</v>
      </c>
      <c r="W23" s="166">
        <f>W21/Y21</f>
        <v>0</v>
      </c>
      <c r="X23" s="166">
        <f>X21/Y21</f>
        <v>0.11148451198129748</v>
      </c>
      <c r="Y23" s="166">
        <f>Y21/Y21</f>
        <v>1</v>
      </c>
      <c r="Z23" s="166"/>
    </row>
    <row r="24" spans="1:27" ht="12" customHeight="1">
      <c r="A24" s="168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68"/>
      <c r="M24" s="260"/>
      <c r="N24" s="307" t="s">
        <v>20</v>
      </c>
      <c r="O24" s="308"/>
      <c r="P24" s="308"/>
      <c r="Q24" s="260"/>
      <c r="R24" s="155"/>
    </row>
    <row r="25" spans="1:27" ht="12" customHeight="1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</row>
    <row r="26" spans="1:27" ht="12" customHeight="1">
      <c r="A26" s="272" t="s">
        <v>75</v>
      </c>
      <c r="B26" s="170"/>
      <c r="C26" s="170"/>
      <c r="D26" s="170"/>
      <c r="E26" s="170"/>
      <c r="F26" s="170"/>
      <c r="G26" s="170"/>
      <c r="K26" s="170"/>
      <c r="L26" s="170"/>
      <c r="M26" s="170"/>
      <c r="N26" s="170"/>
      <c r="O26" s="170"/>
      <c r="P26" s="170"/>
      <c r="Q26" s="171"/>
      <c r="R26" s="171"/>
    </row>
    <row r="27" spans="1:27" ht="12" customHeight="1">
      <c r="A27" s="272" t="s">
        <v>285</v>
      </c>
      <c r="B27" s="171"/>
      <c r="C27" s="171"/>
      <c r="D27" s="171"/>
      <c r="E27" s="171"/>
      <c r="F27" s="171"/>
      <c r="G27" s="171"/>
      <c r="K27" s="171"/>
      <c r="N27" s="256"/>
      <c r="O27" s="171"/>
      <c r="P27" s="171"/>
      <c r="Q27" s="171"/>
      <c r="R27" s="171"/>
      <c r="T27" s="287"/>
      <c r="U27" s="288"/>
    </row>
    <row r="28" spans="1:27" ht="12" customHeight="1">
      <c r="A28" s="273" t="s">
        <v>284</v>
      </c>
      <c r="B28" s="172"/>
      <c r="C28" s="173"/>
      <c r="D28" s="174"/>
      <c r="E28" s="174"/>
      <c r="F28" s="174"/>
      <c r="G28" s="174"/>
      <c r="K28" s="174"/>
      <c r="L28" s="174"/>
      <c r="N28" s="257"/>
      <c r="O28" s="174"/>
      <c r="P28" s="257"/>
      <c r="Q28" s="175"/>
      <c r="R28" s="175"/>
      <c r="T28" s="287"/>
      <c r="U28" s="288"/>
    </row>
    <row r="29" spans="1:27" ht="12" customHeight="1">
      <c r="A29" s="273" t="s">
        <v>46</v>
      </c>
      <c r="B29" s="144"/>
      <c r="C29" s="144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261"/>
      <c r="Q29" s="175"/>
      <c r="R29" s="175"/>
      <c r="T29" s="139"/>
    </row>
    <row r="30" spans="1:27" ht="12" customHeight="1">
      <c r="A30" s="145"/>
      <c r="B30" s="146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7"/>
      <c r="R30" s="145"/>
      <c r="T30" s="176"/>
      <c r="U30" s="158"/>
    </row>
    <row r="31" spans="1:27" ht="12" customHeight="1">
      <c r="A31" s="147"/>
      <c r="B31" s="305" t="s">
        <v>37</v>
      </c>
      <c r="C31" s="305"/>
      <c r="D31" s="305"/>
      <c r="E31" s="305"/>
      <c r="F31" s="305"/>
      <c r="G31" s="305"/>
      <c r="H31" s="148"/>
      <c r="I31" s="147"/>
      <c r="J31" s="305" t="s">
        <v>38</v>
      </c>
      <c r="K31" s="306"/>
      <c r="L31" s="306"/>
      <c r="M31" s="306"/>
      <c r="N31" s="306"/>
      <c r="O31" s="306"/>
      <c r="P31" s="306"/>
      <c r="Q31" s="259"/>
      <c r="R31" s="147"/>
      <c r="S31" s="305" t="s">
        <v>77</v>
      </c>
      <c r="T31" s="306"/>
      <c r="U31" s="306"/>
      <c r="V31" s="306"/>
      <c r="W31" s="306"/>
      <c r="X31" s="306"/>
      <c r="Y31" s="306"/>
      <c r="Z31" s="150"/>
    </row>
    <row r="32" spans="1:27" ht="24" customHeight="1">
      <c r="A32" s="151"/>
      <c r="B32" s="152" t="s">
        <v>4</v>
      </c>
      <c r="C32" s="152" t="s">
        <v>5</v>
      </c>
      <c r="D32" s="152" t="s">
        <v>6</v>
      </c>
      <c r="E32" s="152" t="s">
        <v>7</v>
      </c>
      <c r="F32" s="152" t="s">
        <v>10</v>
      </c>
      <c r="G32" s="152" t="s">
        <v>8</v>
      </c>
      <c r="H32" s="153" t="s">
        <v>33</v>
      </c>
      <c r="I32" s="152"/>
      <c r="J32" s="152" t="s">
        <v>4</v>
      </c>
      <c r="K32" s="152" t="s">
        <v>5</v>
      </c>
      <c r="L32" s="152" t="s">
        <v>6</v>
      </c>
      <c r="M32" s="152" t="s">
        <v>7</v>
      </c>
      <c r="N32" s="152" t="s">
        <v>9</v>
      </c>
      <c r="O32" s="152" t="s">
        <v>10</v>
      </c>
      <c r="P32" s="154" t="s">
        <v>8</v>
      </c>
      <c r="Q32" s="153" t="s">
        <v>33</v>
      </c>
      <c r="R32" s="152"/>
      <c r="S32" s="152" t="s">
        <v>4</v>
      </c>
      <c r="T32" s="152" t="s">
        <v>5</v>
      </c>
      <c r="U32" s="152" t="s">
        <v>6</v>
      </c>
      <c r="V32" s="152" t="s">
        <v>7</v>
      </c>
      <c r="W32" s="152" t="s">
        <v>9</v>
      </c>
      <c r="X32" s="152" t="s">
        <v>10</v>
      </c>
      <c r="Y32" s="154" t="s">
        <v>8</v>
      </c>
      <c r="Z32" s="153" t="s">
        <v>33</v>
      </c>
    </row>
    <row r="33" spans="1:26" ht="12" customHeight="1">
      <c r="A33" s="14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77"/>
      <c r="R33" s="147"/>
      <c r="S33" s="155"/>
      <c r="T33" s="155"/>
      <c r="U33" s="155"/>
      <c r="V33" s="155"/>
      <c r="W33" s="155"/>
      <c r="X33" s="155"/>
      <c r="Y33" s="155"/>
      <c r="Z33" s="155"/>
    </row>
    <row r="34" spans="1:26" ht="12" customHeight="1">
      <c r="A34" s="156" t="s">
        <v>11</v>
      </c>
      <c r="B34" s="284">
        <v>2524205</v>
      </c>
      <c r="C34" s="284">
        <v>2025</v>
      </c>
      <c r="D34" s="284">
        <v>5705</v>
      </c>
      <c r="E34" s="284">
        <v>171475</v>
      </c>
      <c r="F34" s="284">
        <v>432850</v>
      </c>
      <c r="G34" s="284">
        <f>SUM(B34:F34)</f>
        <v>3136260</v>
      </c>
      <c r="H34" s="158">
        <f>G34/G44</f>
        <v>0.71008963685639315</v>
      </c>
      <c r="I34" s="178"/>
      <c r="J34" s="284">
        <v>681280</v>
      </c>
      <c r="K34" s="284">
        <v>17695</v>
      </c>
      <c r="L34" s="284">
        <v>25485</v>
      </c>
      <c r="M34" s="284">
        <v>289015</v>
      </c>
      <c r="N34" s="284">
        <v>3750</v>
      </c>
      <c r="O34" s="284">
        <v>1580190</v>
      </c>
      <c r="P34" s="284">
        <f>SUM(J34:O34)</f>
        <v>2597415</v>
      </c>
      <c r="Q34" s="158">
        <f>P34/P44</f>
        <v>0.81644671391053836</v>
      </c>
      <c r="R34" s="178"/>
      <c r="S34" s="155">
        <f>B34+J34</f>
        <v>3205485</v>
      </c>
      <c r="T34" s="155">
        <f t="shared" ref="T34:V42" si="14">C34+K34</f>
        <v>19720</v>
      </c>
      <c r="U34" s="155">
        <f t="shared" si="14"/>
        <v>31190</v>
      </c>
      <c r="V34" s="155">
        <f>E34+M34</f>
        <v>460490</v>
      </c>
      <c r="W34" s="155">
        <f t="shared" ref="W34:W42" si="15">N34</f>
        <v>3750</v>
      </c>
      <c r="X34" s="155">
        <f t="shared" ref="X34:X42" si="16">F34+O34</f>
        <v>2013040</v>
      </c>
      <c r="Y34" s="155">
        <f>SUM(S34:X34)</f>
        <v>5733675</v>
      </c>
      <c r="Z34" s="158">
        <f>Y34/Y44</f>
        <v>0.75462205887675493</v>
      </c>
    </row>
    <row r="35" spans="1:26" ht="12" customHeight="1">
      <c r="A35" s="159" t="s">
        <v>12</v>
      </c>
      <c r="B35" s="284">
        <v>0</v>
      </c>
      <c r="C35" s="284">
        <v>361945</v>
      </c>
      <c r="D35" s="284">
        <v>385735</v>
      </c>
      <c r="E35" s="284">
        <v>7155</v>
      </c>
      <c r="F35" s="284">
        <v>66265</v>
      </c>
      <c r="G35" s="284">
        <f t="shared" ref="G35:G42" si="17">SUM(B35:F35)</f>
        <v>821100</v>
      </c>
      <c r="H35" s="158">
        <f>G35/G44</f>
        <v>0.18590760996307207</v>
      </c>
      <c r="I35" s="178"/>
      <c r="J35" s="284">
        <v>0</v>
      </c>
      <c r="K35" s="284">
        <v>45365</v>
      </c>
      <c r="L35" s="284">
        <v>20645</v>
      </c>
      <c r="M35" s="284">
        <v>3860</v>
      </c>
      <c r="N35" s="284">
        <v>0</v>
      </c>
      <c r="O35" s="284">
        <v>118130</v>
      </c>
      <c r="P35" s="284">
        <f t="shared" ref="P35:P42" si="18">SUM(J35:O35)</f>
        <v>188000</v>
      </c>
      <c r="Q35" s="158">
        <f>P35/P44</f>
        <v>5.9094130978369346E-2</v>
      </c>
      <c r="R35" s="178"/>
      <c r="S35" s="155">
        <f t="shared" ref="S35:S42" si="19">B35+J35</f>
        <v>0</v>
      </c>
      <c r="T35" s="155">
        <f t="shared" si="14"/>
        <v>407310</v>
      </c>
      <c r="U35" s="155">
        <f t="shared" si="14"/>
        <v>406380</v>
      </c>
      <c r="V35" s="155">
        <f t="shared" si="14"/>
        <v>11015</v>
      </c>
      <c r="W35" s="155">
        <f t="shared" si="15"/>
        <v>0</v>
      </c>
      <c r="X35" s="155">
        <f t="shared" si="16"/>
        <v>184395</v>
      </c>
      <c r="Y35" s="155">
        <f>SUM(S35:X35)</f>
        <v>1009100</v>
      </c>
      <c r="Z35" s="158">
        <f>Y35/Y44</f>
        <v>0.13280995515311445</v>
      </c>
    </row>
    <row r="36" spans="1:26" ht="12" customHeight="1">
      <c r="A36" s="159" t="s">
        <v>13</v>
      </c>
      <c r="B36" s="284">
        <v>0</v>
      </c>
      <c r="C36" s="284">
        <v>385990</v>
      </c>
      <c r="D36" s="284">
        <v>0</v>
      </c>
      <c r="E36" s="284">
        <v>0</v>
      </c>
      <c r="F36" s="284">
        <v>36360</v>
      </c>
      <c r="G36" s="284">
        <f t="shared" si="17"/>
        <v>422350</v>
      </c>
      <c r="H36" s="158">
        <f>G36/G44</f>
        <v>9.5625476882113605E-2</v>
      </c>
      <c r="I36" s="178"/>
      <c r="J36" s="284">
        <v>0</v>
      </c>
      <c r="K36" s="284">
        <v>208875</v>
      </c>
      <c r="L36" s="284">
        <v>0</v>
      </c>
      <c r="M36" s="284">
        <v>0</v>
      </c>
      <c r="N36" s="284">
        <v>0</v>
      </c>
      <c r="O36" s="284">
        <v>100560</v>
      </c>
      <c r="P36" s="284">
        <f t="shared" si="18"/>
        <v>309435</v>
      </c>
      <c r="Q36" s="158">
        <f>P36/P44</f>
        <v>9.7264853294104892E-2</v>
      </c>
      <c r="R36" s="178"/>
      <c r="S36" s="155">
        <f t="shared" si="19"/>
        <v>0</v>
      </c>
      <c r="T36" s="155">
        <f t="shared" si="14"/>
        <v>594865</v>
      </c>
      <c r="U36" s="155">
        <f t="shared" si="14"/>
        <v>0</v>
      </c>
      <c r="V36" s="155">
        <f t="shared" si="14"/>
        <v>0</v>
      </c>
      <c r="W36" s="155">
        <f t="shared" si="15"/>
        <v>0</v>
      </c>
      <c r="X36" s="155">
        <f t="shared" si="16"/>
        <v>136920</v>
      </c>
      <c r="Y36" s="155">
        <f t="shared" ref="Y36:Y42" si="20">SUM(S36:X36)</f>
        <v>731785</v>
      </c>
      <c r="Z36" s="158">
        <f>Y36/Y44</f>
        <v>9.6311894789140665E-2</v>
      </c>
    </row>
    <row r="37" spans="1:26" ht="12" customHeight="1">
      <c r="A37" s="159" t="s">
        <v>14</v>
      </c>
      <c r="B37" s="284">
        <v>0</v>
      </c>
      <c r="C37" s="284">
        <v>415</v>
      </c>
      <c r="D37" s="284">
        <v>3740</v>
      </c>
      <c r="E37" s="284">
        <v>0</v>
      </c>
      <c r="F37" s="284">
        <v>460</v>
      </c>
      <c r="G37" s="284">
        <f t="shared" si="17"/>
        <v>4615</v>
      </c>
      <c r="H37" s="158">
        <f>G37/G44</f>
        <v>1.0448954085733497E-3</v>
      </c>
      <c r="I37" s="178"/>
      <c r="J37" s="284">
        <v>0</v>
      </c>
      <c r="K37" s="284">
        <v>0</v>
      </c>
      <c r="L37" s="284">
        <v>0</v>
      </c>
      <c r="M37" s="284">
        <v>0</v>
      </c>
      <c r="N37" s="284">
        <v>0</v>
      </c>
      <c r="O37" s="284">
        <v>0</v>
      </c>
      <c r="P37" s="284">
        <f t="shared" si="18"/>
        <v>0</v>
      </c>
      <c r="Q37" s="158">
        <f>P37/P44</f>
        <v>0</v>
      </c>
      <c r="R37" s="178"/>
      <c r="S37" s="155">
        <f t="shared" si="19"/>
        <v>0</v>
      </c>
      <c r="T37" s="155">
        <f t="shared" si="14"/>
        <v>415</v>
      </c>
      <c r="U37" s="155">
        <f t="shared" si="14"/>
        <v>3740</v>
      </c>
      <c r="V37" s="155">
        <f t="shared" si="14"/>
        <v>0</v>
      </c>
      <c r="W37" s="155">
        <f t="shared" si="15"/>
        <v>0</v>
      </c>
      <c r="X37" s="155">
        <f t="shared" si="16"/>
        <v>460</v>
      </c>
      <c r="Y37" s="155">
        <f t="shared" si="20"/>
        <v>4615</v>
      </c>
      <c r="Z37" s="158">
        <f>Y37/Y44</f>
        <v>6.0739068777288983E-4</v>
      </c>
    </row>
    <row r="38" spans="1:26" ht="12" customHeight="1">
      <c r="A38" s="159" t="s">
        <v>109</v>
      </c>
      <c r="B38" s="284">
        <v>0</v>
      </c>
      <c r="C38" s="284">
        <v>8945</v>
      </c>
      <c r="D38" s="284">
        <v>5660</v>
      </c>
      <c r="E38" s="284">
        <v>190</v>
      </c>
      <c r="F38" s="284">
        <v>2155</v>
      </c>
      <c r="G38" s="284">
        <f t="shared" si="17"/>
        <v>16950</v>
      </c>
      <c r="H38" s="158">
        <f>G38/G44</f>
        <v>3.8376981961686413E-3</v>
      </c>
      <c r="I38" s="178"/>
      <c r="J38" s="284">
        <v>0</v>
      </c>
      <c r="K38" s="284">
        <v>8410</v>
      </c>
      <c r="L38" s="284">
        <v>685</v>
      </c>
      <c r="M38" s="284">
        <v>0</v>
      </c>
      <c r="N38" s="284">
        <v>0</v>
      </c>
      <c r="O38" s="284">
        <v>63235</v>
      </c>
      <c r="P38" s="284">
        <f t="shared" si="18"/>
        <v>72330</v>
      </c>
      <c r="Q38" s="158">
        <f>P38/P44</f>
        <v>2.2735523902475824E-2</v>
      </c>
      <c r="R38" s="178"/>
      <c r="S38" s="155">
        <f t="shared" si="19"/>
        <v>0</v>
      </c>
      <c r="T38" s="155">
        <f t="shared" si="14"/>
        <v>17355</v>
      </c>
      <c r="U38" s="155">
        <f t="shared" si="14"/>
        <v>6345</v>
      </c>
      <c r="V38" s="155">
        <f t="shared" si="14"/>
        <v>190</v>
      </c>
      <c r="W38" s="155">
        <f t="shared" si="15"/>
        <v>0</v>
      </c>
      <c r="X38" s="155">
        <f t="shared" si="16"/>
        <v>65390</v>
      </c>
      <c r="Y38" s="155">
        <f t="shared" si="20"/>
        <v>89280</v>
      </c>
      <c r="Z38" s="158">
        <f>Y38/Y44</f>
        <v>1.1750344659667086E-2</v>
      </c>
    </row>
    <row r="39" spans="1:26" ht="12" customHeight="1">
      <c r="A39" s="159" t="s">
        <v>16</v>
      </c>
      <c r="B39" s="284">
        <v>0</v>
      </c>
      <c r="C39" s="284">
        <v>8400</v>
      </c>
      <c r="D39" s="284">
        <v>0</v>
      </c>
      <c r="E39" s="284">
        <v>0</v>
      </c>
      <c r="F39" s="284">
        <v>2170</v>
      </c>
      <c r="G39" s="284">
        <f t="shared" si="17"/>
        <v>10570</v>
      </c>
      <c r="H39" s="158">
        <f>G39/G44</f>
        <v>2.393184066873306E-3</v>
      </c>
      <c r="I39" s="178"/>
      <c r="J39" s="284">
        <v>0</v>
      </c>
      <c r="K39" s="284">
        <v>4900</v>
      </c>
      <c r="L39" s="284">
        <v>0</v>
      </c>
      <c r="M39" s="284">
        <v>0</v>
      </c>
      <c r="N39" s="284">
        <v>0</v>
      </c>
      <c r="O39" s="284">
        <v>3010</v>
      </c>
      <c r="P39" s="284">
        <f t="shared" si="18"/>
        <v>7910</v>
      </c>
      <c r="Q39" s="158">
        <f>P39/P44</f>
        <v>2.4863541278664974E-3</v>
      </c>
      <c r="R39" s="178"/>
      <c r="S39" s="155">
        <f t="shared" si="19"/>
        <v>0</v>
      </c>
      <c r="T39" s="155">
        <f t="shared" si="14"/>
        <v>13300</v>
      </c>
      <c r="U39" s="155">
        <f t="shared" si="14"/>
        <v>0</v>
      </c>
      <c r="V39" s="155">
        <f t="shared" si="14"/>
        <v>0</v>
      </c>
      <c r="W39" s="155">
        <f t="shared" si="15"/>
        <v>0</v>
      </c>
      <c r="X39" s="155">
        <f t="shared" si="16"/>
        <v>5180</v>
      </c>
      <c r="Y39" s="155">
        <f t="shared" si="20"/>
        <v>18480</v>
      </c>
      <c r="Z39" s="158">
        <f>Y39/Y44</f>
        <v>2.4321949967590476E-3</v>
      </c>
    </row>
    <row r="40" spans="1:26" ht="12" customHeight="1">
      <c r="A40" s="159" t="s">
        <v>17</v>
      </c>
      <c r="B40" s="284">
        <v>0</v>
      </c>
      <c r="C40" s="284">
        <v>2270</v>
      </c>
      <c r="D40" s="284">
        <v>0</v>
      </c>
      <c r="E40" s="284">
        <v>0</v>
      </c>
      <c r="F40" s="284">
        <v>505</v>
      </c>
      <c r="G40" s="284">
        <f t="shared" si="17"/>
        <v>2775</v>
      </c>
      <c r="H40" s="158">
        <f>G40/G44</f>
        <v>6.2829572238159168E-4</v>
      </c>
      <c r="I40" s="178"/>
      <c r="J40" s="284">
        <v>0</v>
      </c>
      <c r="K40" s="284">
        <v>3035</v>
      </c>
      <c r="L40" s="284">
        <v>0</v>
      </c>
      <c r="M40" s="284">
        <v>0</v>
      </c>
      <c r="N40" s="284">
        <v>0</v>
      </c>
      <c r="O40" s="284">
        <v>1235</v>
      </c>
      <c r="P40" s="284">
        <f t="shared" si="18"/>
        <v>4270</v>
      </c>
      <c r="Q40" s="158">
        <f>P40/P44</f>
        <v>1.3421911663704102E-3</v>
      </c>
      <c r="R40" s="178"/>
      <c r="S40" s="155">
        <f t="shared" si="19"/>
        <v>0</v>
      </c>
      <c r="T40" s="155">
        <f t="shared" si="14"/>
        <v>5305</v>
      </c>
      <c r="U40" s="155">
        <f t="shared" si="14"/>
        <v>0</v>
      </c>
      <c r="V40" s="155">
        <f t="shared" si="14"/>
        <v>0</v>
      </c>
      <c r="W40" s="155">
        <f t="shared" si="15"/>
        <v>0</v>
      </c>
      <c r="X40" s="155">
        <f t="shared" si="16"/>
        <v>1740</v>
      </c>
      <c r="Y40" s="155">
        <f t="shared" si="20"/>
        <v>7045</v>
      </c>
      <c r="Z40" s="158">
        <f>Y40/Y44</f>
        <v>9.2720853637269962E-4</v>
      </c>
    </row>
    <row r="41" spans="1:26" ht="12" customHeight="1">
      <c r="A41" s="159" t="s">
        <v>18</v>
      </c>
      <c r="B41" s="284">
        <v>0</v>
      </c>
      <c r="C41" s="284">
        <v>820</v>
      </c>
      <c r="D41" s="284">
        <v>0</v>
      </c>
      <c r="E41" s="284">
        <v>0</v>
      </c>
      <c r="F41" s="284">
        <v>505</v>
      </c>
      <c r="G41" s="284">
        <f t="shared" si="17"/>
        <v>1325</v>
      </c>
      <c r="H41" s="158">
        <f>G41/G44</f>
        <v>2.9999705663265189E-4</v>
      </c>
      <c r="I41" s="178"/>
      <c r="J41" s="284">
        <v>0</v>
      </c>
      <c r="K41" s="284">
        <v>0</v>
      </c>
      <c r="L41" s="284">
        <v>0</v>
      </c>
      <c r="M41" s="284">
        <v>0</v>
      </c>
      <c r="N41" s="284">
        <v>0</v>
      </c>
      <c r="O41" s="284">
        <v>1720</v>
      </c>
      <c r="P41" s="284">
        <f t="shared" si="18"/>
        <v>1720</v>
      </c>
      <c r="Q41" s="158">
        <f>P41/P44</f>
        <v>5.4064843235529405E-4</v>
      </c>
      <c r="R41" s="178"/>
      <c r="S41" s="155">
        <f t="shared" si="19"/>
        <v>0</v>
      </c>
      <c r="T41" s="155">
        <f t="shared" si="14"/>
        <v>820</v>
      </c>
      <c r="U41" s="155">
        <f t="shared" si="14"/>
        <v>0</v>
      </c>
      <c r="V41" s="155">
        <f t="shared" si="14"/>
        <v>0</v>
      </c>
      <c r="W41" s="155">
        <f t="shared" si="15"/>
        <v>0</v>
      </c>
      <c r="X41" s="155">
        <f t="shared" si="16"/>
        <v>2225</v>
      </c>
      <c r="Y41" s="155">
        <f t="shared" si="20"/>
        <v>3045</v>
      </c>
      <c r="Z41" s="158">
        <f>Y41/Y44</f>
        <v>4.0075940287507032E-4</v>
      </c>
    </row>
    <row r="42" spans="1:26" ht="12" customHeight="1">
      <c r="A42" s="159" t="s">
        <v>19</v>
      </c>
      <c r="B42" s="284">
        <v>0</v>
      </c>
      <c r="C42" s="284">
        <v>245</v>
      </c>
      <c r="D42" s="284">
        <v>105</v>
      </c>
      <c r="E42" s="284">
        <v>0</v>
      </c>
      <c r="F42" s="284">
        <v>415</v>
      </c>
      <c r="G42" s="284">
        <f t="shared" si="17"/>
        <v>765</v>
      </c>
      <c r="H42" s="158">
        <f>G42/G44</f>
        <v>1.7320584779168205E-4</v>
      </c>
      <c r="I42" s="178"/>
      <c r="J42" s="284">
        <v>0</v>
      </c>
      <c r="K42" s="284">
        <v>0</v>
      </c>
      <c r="L42" s="284">
        <v>0</v>
      </c>
      <c r="M42" s="284">
        <v>0</v>
      </c>
      <c r="N42" s="284">
        <v>0</v>
      </c>
      <c r="O42" s="284">
        <v>285</v>
      </c>
      <c r="P42" s="284">
        <f t="shared" si="18"/>
        <v>285</v>
      </c>
      <c r="Q42" s="158">
        <f>P42/P44</f>
        <v>8.9584187919336506E-5</v>
      </c>
      <c r="R42" s="178"/>
      <c r="S42" s="155">
        <f t="shared" si="19"/>
        <v>0</v>
      </c>
      <c r="T42" s="155">
        <f t="shared" si="14"/>
        <v>245</v>
      </c>
      <c r="U42" s="155">
        <f t="shared" si="14"/>
        <v>105</v>
      </c>
      <c r="V42" s="155">
        <f t="shared" si="14"/>
        <v>0</v>
      </c>
      <c r="W42" s="155">
        <f t="shared" si="15"/>
        <v>0</v>
      </c>
      <c r="X42" s="155">
        <f t="shared" si="16"/>
        <v>700</v>
      </c>
      <c r="Y42" s="155">
        <f t="shared" si="20"/>
        <v>1050</v>
      </c>
      <c r="Z42" s="158">
        <f>Y42/Y44</f>
        <v>1.3819289754312769E-4</v>
      </c>
    </row>
    <row r="43" spans="1:26" ht="12" customHeight="1">
      <c r="A43" s="159"/>
      <c r="B43" s="155"/>
      <c r="C43" s="155"/>
      <c r="D43" s="155"/>
      <c r="E43" s="155"/>
      <c r="F43" s="155"/>
      <c r="G43" s="157"/>
      <c r="H43" s="155"/>
      <c r="I43" s="178"/>
      <c r="J43" s="155"/>
      <c r="K43" s="155"/>
      <c r="L43" s="155"/>
      <c r="M43" s="155"/>
      <c r="N43" s="155"/>
      <c r="O43" s="155"/>
      <c r="P43" s="157"/>
      <c r="Q43" s="155"/>
      <c r="R43" s="178"/>
      <c r="S43" s="155"/>
      <c r="T43" s="155"/>
      <c r="U43" s="155"/>
      <c r="V43" s="155"/>
      <c r="W43" s="155"/>
      <c r="X43" s="155"/>
      <c r="Y43" s="155"/>
      <c r="Z43" s="155"/>
    </row>
    <row r="44" spans="1:26" ht="12" customHeight="1">
      <c r="A44" s="160" t="s">
        <v>8</v>
      </c>
      <c r="B44" s="285">
        <f>SUM(B34:B42)</f>
        <v>2524205</v>
      </c>
      <c r="C44" s="285">
        <f t="shared" ref="C44:G44" si="21">SUM(C34:C42)</f>
        <v>771055</v>
      </c>
      <c r="D44" s="285">
        <f t="shared" si="21"/>
        <v>400945</v>
      </c>
      <c r="E44" s="285">
        <f t="shared" si="21"/>
        <v>178820</v>
      </c>
      <c r="F44" s="285">
        <f t="shared" si="21"/>
        <v>541685</v>
      </c>
      <c r="G44" s="285">
        <f t="shared" si="21"/>
        <v>4416710</v>
      </c>
      <c r="H44" s="162">
        <f>G44/G44</f>
        <v>1</v>
      </c>
      <c r="I44" s="163"/>
      <c r="J44" s="285">
        <f t="shared" ref="J44:P44" si="22">SUM(J34:J42)</f>
        <v>681280</v>
      </c>
      <c r="K44" s="285">
        <f t="shared" si="22"/>
        <v>288280</v>
      </c>
      <c r="L44" s="285">
        <f t="shared" si="22"/>
        <v>46815</v>
      </c>
      <c r="M44" s="285">
        <f t="shared" si="22"/>
        <v>292875</v>
      </c>
      <c r="N44" s="285">
        <f t="shared" si="22"/>
        <v>3750</v>
      </c>
      <c r="O44" s="285">
        <f t="shared" si="22"/>
        <v>1868365</v>
      </c>
      <c r="P44" s="285">
        <f t="shared" si="22"/>
        <v>3181365</v>
      </c>
      <c r="Q44" s="162">
        <f>P44/P44</f>
        <v>1</v>
      </c>
      <c r="R44" s="163"/>
      <c r="S44" s="163">
        <f t="shared" ref="S44:V44" si="23">B44+J44</f>
        <v>3205485</v>
      </c>
      <c r="T44" s="163">
        <f t="shared" si="23"/>
        <v>1059335</v>
      </c>
      <c r="U44" s="163">
        <f t="shared" si="23"/>
        <v>447760</v>
      </c>
      <c r="V44" s="163">
        <f t="shared" si="23"/>
        <v>471695</v>
      </c>
      <c r="W44" s="163">
        <f>N44</f>
        <v>3750</v>
      </c>
      <c r="X44" s="163">
        <f>F44+O44</f>
        <v>2410050</v>
      </c>
      <c r="Y44" s="163">
        <f t="shared" ref="Y44" si="24">SUM(S44:X44)</f>
        <v>7598075</v>
      </c>
      <c r="Z44" s="162">
        <f>Y44/Y44</f>
        <v>1</v>
      </c>
    </row>
    <row r="45" spans="1:26" ht="12" customHeight="1">
      <c r="A45" s="160" t="s">
        <v>33</v>
      </c>
      <c r="B45" s="162">
        <f>B44/G44</f>
        <v>0.57151250591503633</v>
      </c>
      <c r="C45" s="162">
        <f>C44/G44</f>
        <v>0.17457677773727504</v>
      </c>
      <c r="D45" s="162">
        <f>D44/G44</f>
        <v>9.0779109337040462E-2</v>
      </c>
      <c r="E45" s="162">
        <f>E44/G44</f>
        <v>4.0487149937396841E-2</v>
      </c>
      <c r="F45" s="162">
        <f>F44/G44</f>
        <v>0.12264445707325136</v>
      </c>
      <c r="G45" s="162">
        <f>G44/G44</f>
        <v>1</v>
      </c>
      <c r="H45" s="162"/>
      <c r="I45" s="162"/>
      <c r="J45" s="162">
        <f>J44/P44</f>
        <v>0.21414707209012485</v>
      </c>
      <c r="K45" s="162">
        <f>K44/P44</f>
        <v>9.0615191906618694E-2</v>
      </c>
      <c r="L45" s="162">
        <f>L44/P44</f>
        <v>1.4715381605065751E-2</v>
      </c>
      <c r="M45" s="162">
        <f>M44/P44</f>
        <v>9.2059540480265545E-2</v>
      </c>
      <c r="N45" s="162">
        <f>N44/P44</f>
        <v>1.1787393147281119E-3</v>
      </c>
      <c r="O45" s="162">
        <f>O44/P44</f>
        <v>0.58728407460319709</v>
      </c>
      <c r="P45" s="162">
        <f>P44/P44</f>
        <v>1</v>
      </c>
      <c r="Q45" s="162"/>
      <c r="R45" s="162"/>
      <c r="S45" s="162">
        <f>S44/Y44</f>
        <v>0.4218812001724121</v>
      </c>
      <c r="T45" s="162">
        <f>T44/Y44</f>
        <v>0.13942149820842778</v>
      </c>
      <c r="U45" s="162">
        <f>U44/Y44</f>
        <v>5.8930716003724626E-2</v>
      </c>
      <c r="V45" s="162">
        <f>V44/Y44</f>
        <v>6.2080856006291069E-2</v>
      </c>
      <c r="W45" s="162">
        <f>W44/Y44</f>
        <v>4.9354606265402745E-4</v>
      </c>
      <c r="X45" s="162">
        <f>X44/Y44</f>
        <v>0.31719218354649037</v>
      </c>
      <c r="Y45" s="162">
        <f>Y44/Y44</f>
        <v>1</v>
      </c>
      <c r="Z45" s="162"/>
    </row>
    <row r="46" spans="1:26" ht="12" customHeight="1">
      <c r="A46" s="164" t="s">
        <v>89</v>
      </c>
      <c r="B46" s="155">
        <f>SUM(B35:B42)</f>
        <v>0</v>
      </c>
      <c r="C46" s="155">
        <f t="shared" ref="C46:P46" si="25">SUM(C35:C42)</f>
        <v>769030</v>
      </c>
      <c r="D46" s="155">
        <f t="shared" si="25"/>
        <v>395240</v>
      </c>
      <c r="E46" s="155">
        <f t="shared" si="25"/>
        <v>7345</v>
      </c>
      <c r="F46" s="155">
        <f t="shared" si="25"/>
        <v>108835</v>
      </c>
      <c r="G46" s="155">
        <f t="shared" si="25"/>
        <v>1280450</v>
      </c>
      <c r="H46" s="155"/>
      <c r="I46" s="155"/>
      <c r="J46" s="155">
        <f t="shared" si="25"/>
        <v>0</v>
      </c>
      <c r="K46" s="155">
        <f t="shared" si="25"/>
        <v>270585</v>
      </c>
      <c r="L46" s="155">
        <f t="shared" si="25"/>
        <v>21330</v>
      </c>
      <c r="M46" s="155">
        <f t="shared" si="25"/>
        <v>3860</v>
      </c>
      <c r="N46" s="155">
        <f t="shared" si="25"/>
        <v>0</v>
      </c>
      <c r="O46" s="155">
        <f t="shared" si="25"/>
        <v>288175</v>
      </c>
      <c r="P46" s="155">
        <f t="shared" si="25"/>
        <v>583950</v>
      </c>
      <c r="Q46" s="155"/>
      <c r="R46" s="155"/>
      <c r="S46" s="155">
        <f t="shared" ref="S46:W46" si="26">SUM(S35:S42)</f>
        <v>0</v>
      </c>
      <c r="T46" s="155">
        <f t="shared" si="26"/>
        <v>1039615</v>
      </c>
      <c r="U46" s="155">
        <f t="shared" si="26"/>
        <v>416570</v>
      </c>
      <c r="V46" s="155">
        <f t="shared" si="26"/>
        <v>11205</v>
      </c>
      <c r="W46" s="155">
        <f t="shared" si="26"/>
        <v>0</v>
      </c>
      <c r="X46" s="155">
        <f>SUM(X35:X42)</f>
        <v>397010</v>
      </c>
      <c r="Y46" s="155">
        <f>SUM(Y35:Y42)</f>
        <v>1864400</v>
      </c>
      <c r="Z46" s="155"/>
    </row>
    <row r="47" spans="1:26" ht="12" customHeight="1">
      <c r="A47" s="164" t="s">
        <v>34</v>
      </c>
      <c r="B47" s="158">
        <f t="shared" ref="B47:G47" si="27">B46/B44</f>
        <v>0</v>
      </c>
      <c r="C47" s="158">
        <f t="shared" si="27"/>
        <v>0.99737372820356529</v>
      </c>
      <c r="D47" s="158">
        <f t="shared" si="27"/>
        <v>0.98577111573906651</v>
      </c>
      <c r="E47" s="158">
        <f t="shared" si="27"/>
        <v>4.107482384520747E-2</v>
      </c>
      <c r="F47" s="158">
        <f t="shared" si="27"/>
        <v>0.20091935349880466</v>
      </c>
      <c r="G47" s="158">
        <f t="shared" si="27"/>
        <v>0.28991036314360691</v>
      </c>
      <c r="H47" s="158"/>
      <c r="I47" s="158"/>
      <c r="J47" s="158">
        <f t="shared" ref="J47:P47" si="28">J46/J44</f>
        <v>0</v>
      </c>
      <c r="K47" s="158">
        <f t="shared" si="28"/>
        <v>0.93861870403774106</v>
      </c>
      <c r="L47" s="158">
        <f t="shared" si="28"/>
        <v>0.4556231976930471</v>
      </c>
      <c r="M47" s="158">
        <f t="shared" si="28"/>
        <v>1.3179684165599658E-2</v>
      </c>
      <c r="N47" s="158">
        <f t="shared" si="28"/>
        <v>0</v>
      </c>
      <c r="O47" s="158">
        <f t="shared" si="28"/>
        <v>0.15423913421628002</v>
      </c>
      <c r="P47" s="158">
        <f t="shared" si="28"/>
        <v>0.18355328608946159</v>
      </c>
      <c r="Q47" s="158"/>
      <c r="R47" s="158"/>
      <c r="S47" s="158">
        <f t="shared" ref="S47:Y47" si="29">S46/S44</f>
        <v>0</v>
      </c>
      <c r="T47" s="158">
        <f t="shared" si="29"/>
        <v>0.98138454785313423</v>
      </c>
      <c r="U47" s="158">
        <f t="shared" si="29"/>
        <v>0.9303421475790602</v>
      </c>
      <c r="V47" s="158">
        <f t="shared" si="29"/>
        <v>2.3754756781394756E-2</v>
      </c>
      <c r="W47" s="158">
        <f t="shared" si="29"/>
        <v>0</v>
      </c>
      <c r="X47" s="158">
        <f t="shared" si="29"/>
        <v>0.16473102217796312</v>
      </c>
      <c r="Y47" s="158">
        <f t="shared" si="29"/>
        <v>0.24537794112324504</v>
      </c>
      <c r="Z47" s="158"/>
    </row>
    <row r="48" spans="1:26" ht="12" customHeight="1">
      <c r="A48" s="165" t="s">
        <v>35</v>
      </c>
      <c r="B48" s="166">
        <f>B46/G46</f>
        <v>0</v>
      </c>
      <c r="C48" s="166">
        <f>C46/G46</f>
        <v>0.60059354133312504</v>
      </c>
      <c r="D48" s="166">
        <f>D46/G46</f>
        <v>0.30867273224257097</v>
      </c>
      <c r="E48" s="166">
        <f>E46/G46</f>
        <v>5.7362645944785033E-3</v>
      </c>
      <c r="F48" s="166">
        <f>F46/G46</f>
        <v>8.4997461829825455E-2</v>
      </c>
      <c r="G48" s="166">
        <f>G46/G46</f>
        <v>1</v>
      </c>
      <c r="H48" s="166"/>
      <c r="I48" s="166"/>
      <c r="J48" s="166">
        <f>J46/P46</f>
        <v>0</v>
      </c>
      <c r="K48" s="166">
        <f>K46/P46</f>
        <v>0.46337015155407141</v>
      </c>
      <c r="L48" s="166">
        <f>L46/P46</f>
        <v>3.6527099922938608E-2</v>
      </c>
      <c r="M48" s="166">
        <f>M46/P46</f>
        <v>6.6101549790221767E-3</v>
      </c>
      <c r="N48" s="166">
        <f>N46/P46</f>
        <v>0</v>
      </c>
      <c r="O48" s="166">
        <f>O46/P46</f>
        <v>0.49349259354396779</v>
      </c>
      <c r="P48" s="166">
        <f>P46/P46</f>
        <v>1</v>
      </c>
      <c r="Q48" s="167"/>
      <c r="R48" s="166"/>
      <c r="S48" s="166">
        <f>S46/Y46</f>
        <v>0</v>
      </c>
      <c r="T48" s="166">
        <f>T46/Y46</f>
        <v>0.55761370950439815</v>
      </c>
      <c r="U48" s="166">
        <f>U46/Y46</f>
        <v>0.22343381248659086</v>
      </c>
      <c r="V48" s="166">
        <f>V46/Y46</f>
        <v>6.0099763999141818E-3</v>
      </c>
      <c r="W48" s="166">
        <f>W46/Y46</f>
        <v>0</v>
      </c>
      <c r="X48" s="166">
        <f>X46/Y46</f>
        <v>0.21294250160909675</v>
      </c>
      <c r="Y48" s="166">
        <f>Y46/Y46</f>
        <v>1</v>
      </c>
      <c r="Z48" s="166"/>
    </row>
    <row r="49" spans="1:25" ht="12" customHeight="1">
      <c r="A49" s="147"/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68"/>
      <c r="M49" s="260"/>
      <c r="N49" s="307" t="s">
        <v>20</v>
      </c>
      <c r="O49" s="308"/>
      <c r="P49" s="308"/>
      <c r="Q49" s="260"/>
      <c r="R49" s="155"/>
    </row>
    <row r="50" spans="1:25" ht="12" customHeight="1">
      <c r="A50" s="226" t="s">
        <v>29</v>
      </c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68"/>
      <c r="M50" s="180"/>
      <c r="N50" s="181"/>
      <c r="O50" s="180"/>
      <c r="P50" s="180"/>
      <c r="Q50" s="180"/>
      <c r="R50" s="155"/>
    </row>
    <row r="51" spans="1:25" ht="12" customHeight="1">
      <c r="A51" s="147"/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68"/>
      <c r="M51" s="180"/>
      <c r="N51" s="181"/>
      <c r="O51" s="180"/>
      <c r="P51" s="180"/>
      <c r="Q51" s="180"/>
      <c r="R51" s="145"/>
    </row>
    <row r="52" spans="1:25" ht="12" customHeight="1">
      <c r="A52" s="177"/>
      <c r="B52" s="305" t="s">
        <v>37</v>
      </c>
      <c r="C52" s="305"/>
      <c r="D52" s="305"/>
      <c r="E52" s="305"/>
      <c r="F52" s="305"/>
      <c r="G52" s="305"/>
      <c r="H52" s="182"/>
      <c r="I52" s="147"/>
      <c r="J52" s="305" t="s">
        <v>38</v>
      </c>
      <c r="K52" s="306"/>
      <c r="L52" s="306"/>
      <c r="M52" s="306"/>
      <c r="N52" s="306"/>
      <c r="O52" s="306"/>
      <c r="P52" s="306"/>
      <c r="Q52" s="259"/>
      <c r="R52" s="147"/>
      <c r="S52" s="305" t="s">
        <v>48</v>
      </c>
      <c r="T52" s="306"/>
      <c r="U52" s="306"/>
      <c r="V52" s="306"/>
      <c r="W52" s="306"/>
      <c r="X52" s="306"/>
      <c r="Y52" s="306"/>
    </row>
    <row r="53" spans="1:25" ht="24" customHeight="1">
      <c r="A53" s="151"/>
      <c r="B53" s="152" t="s">
        <v>4</v>
      </c>
      <c r="C53" s="152" t="s">
        <v>5</v>
      </c>
      <c r="D53" s="152" t="s">
        <v>6</v>
      </c>
      <c r="E53" s="152" t="s">
        <v>7</v>
      </c>
      <c r="F53" s="152" t="s">
        <v>10</v>
      </c>
      <c r="G53" s="152" t="s">
        <v>8</v>
      </c>
      <c r="H53" s="153"/>
      <c r="I53" s="152"/>
      <c r="J53" s="152" t="s">
        <v>4</v>
      </c>
      <c r="K53" s="152" t="s">
        <v>5</v>
      </c>
      <c r="L53" s="152" t="s">
        <v>6</v>
      </c>
      <c r="M53" s="152" t="s">
        <v>7</v>
      </c>
      <c r="N53" s="152" t="s">
        <v>9</v>
      </c>
      <c r="O53" s="152" t="s">
        <v>10</v>
      </c>
      <c r="P53" s="154" t="s">
        <v>8</v>
      </c>
      <c r="Q53" s="183"/>
      <c r="R53" s="152"/>
      <c r="S53" s="152" t="s">
        <v>4</v>
      </c>
      <c r="T53" s="152" t="s">
        <v>5</v>
      </c>
      <c r="U53" s="152" t="s">
        <v>6</v>
      </c>
      <c r="V53" s="152" t="s">
        <v>7</v>
      </c>
      <c r="W53" s="152" t="s">
        <v>9</v>
      </c>
      <c r="X53" s="152" t="s">
        <v>10</v>
      </c>
      <c r="Y53" s="154" t="s">
        <v>8</v>
      </c>
    </row>
    <row r="54" spans="1:25" ht="12" customHeight="1">
      <c r="A54" s="147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84"/>
      <c r="R54" s="163"/>
      <c r="S54" s="155"/>
      <c r="T54" s="155"/>
      <c r="U54" s="155"/>
      <c r="V54" s="155"/>
      <c r="W54" s="155"/>
      <c r="X54" s="155"/>
      <c r="Y54" s="155"/>
    </row>
    <row r="55" spans="1:25" s="235" customFormat="1" ht="12" customHeight="1">
      <c r="A55" s="156" t="s">
        <v>11</v>
      </c>
      <c r="B55" s="155">
        <f t="shared" ref="B55:G65" si="30">B34/B9</f>
        <v>293.58048383344965</v>
      </c>
      <c r="C55" s="155">
        <f t="shared" si="30"/>
        <v>144.64285714285714</v>
      </c>
      <c r="D55" s="155">
        <f t="shared" si="30"/>
        <v>178.28125</v>
      </c>
      <c r="E55" s="155">
        <f t="shared" si="30"/>
        <v>279.73083197389883</v>
      </c>
      <c r="F55" s="155">
        <f t="shared" si="30"/>
        <v>327.91666666666669</v>
      </c>
      <c r="G55" s="155">
        <f t="shared" si="30"/>
        <v>296.51697078566701</v>
      </c>
      <c r="H55" s="155"/>
      <c r="I55" s="155"/>
      <c r="J55" s="155">
        <f t="shared" ref="J55:P55" si="31">J34/J9</f>
        <v>915.69892473118284</v>
      </c>
      <c r="K55" s="155">
        <f t="shared" si="31"/>
        <v>1040.8823529411766</v>
      </c>
      <c r="L55" s="155">
        <f t="shared" si="31"/>
        <v>1108.0434782608695</v>
      </c>
      <c r="M55" s="155">
        <f t="shared" si="31"/>
        <v>932.30645161290317</v>
      </c>
      <c r="N55" s="155">
        <f t="shared" si="31"/>
        <v>1250</v>
      </c>
      <c r="O55" s="155">
        <f t="shared" si="31"/>
        <v>988.23639774859282</v>
      </c>
      <c r="P55" s="155">
        <f t="shared" si="31"/>
        <v>963.43286350148367</v>
      </c>
      <c r="Q55" s="155"/>
      <c r="R55" s="155"/>
      <c r="S55" s="155">
        <f t="shared" ref="S55:Y55" si="32">S34/S9</f>
        <v>343.12620423892099</v>
      </c>
      <c r="T55" s="155">
        <f t="shared" si="32"/>
        <v>636.12903225806451</v>
      </c>
      <c r="U55" s="155">
        <f t="shared" si="32"/>
        <v>567.09090909090912</v>
      </c>
      <c r="V55" s="155">
        <f t="shared" si="32"/>
        <v>498.90574214517875</v>
      </c>
      <c r="W55" s="155">
        <f>W34/W9</f>
        <v>1250</v>
      </c>
      <c r="X55" s="155">
        <f t="shared" si="32"/>
        <v>689.63343610825621</v>
      </c>
      <c r="Y55" s="155">
        <f t="shared" si="32"/>
        <v>431.98033602049276</v>
      </c>
    </row>
    <row r="56" spans="1:25" s="235" customFormat="1" ht="12" customHeight="1">
      <c r="A56" s="159" t="s">
        <v>12</v>
      </c>
      <c r="B56" s="155"/>
      <c r="C56" s="155">
        <f t="shared" ref="C56:F56" si="33">C35/C10</f>
        <v>197.13779956427015</v>
      </c>
      <c r="D56" s="155">
        <f t="shared" si="33"/>
        <v>172.58836689038031</v>
      </c>
      <c r="E56" s="155">
        <f t="shared" si="33"/>
        <v>223.59375</v>
      </c>
      <c r="F56" s="155">
        <f t="shared" si="33"/>
        <v>227.7147766323024</v>
      </c>
      <c r="G56" s="155">
        <f>G35/G10</f>
        <v>186.86845698680017</v>
      </c>
      <c r="H56" s="155"/>
      <c r="I56" s="155"/>
      <c r="J56" s="155"/>
      <c r="K56" s="155">
        <f t="shared" ref="K56:O56" si="34">K35/K10</f>
        <v>782.15517241379314</v>
      </c>
      <c r="L56" s="155">
        <f t="shared" si="34"/>
        <v>794.03846153846155</v>
      </c>
      <c r="M56" s="155">
        <f t="shared" si="34"/>
        <v>772</v>
      </c>
      <c r="N56" s="155"/>
      <c r="O56" s="155">
        <f t="shared" si="34"/>
        <v>1001.1016949152543</v>
      </c>
      <c r="P56" s="155">
        <f>P35/P10</f>
        <v>908.21256038647346</v>
      </c>
      <c r="Q56" s="155"/>
      <c r="R56" s="155"/>
      <c r="S56" s="155"/>
      <c r="T56" s="155">
        <f t="shared" ref="T56:X56" si="35">T35/T10</f>
        <v>215.05279831045408</v>
      </c>
      <c r="U56" s="155">
        <f t="shared" si="35"/>
        <v>179.73463069438301</v>
      </c>
      <c r="V56" s="155">
        <f t="shared" si="35"/>
        <v>297.70270270270271</v>
      </c>
      <c r="W56" s="155"/>
      <c r="X56" s="155">
        <f t="shared" si="35"/>
        <v>450.84352078239607</v>
      </c>
      <c r="Y56" s="155">
        <f>Y35/Y10</f>
        <v>219.32188654640296</v>
      </c>
    </row>
    <row r="57" spans="1:25" s="235" customFormat="1" ht="12" customHeight="1">
      <c r="A57" s="159" t="s">
        <v>13</v>
      </c>
      <c r="B57" s="155"/>
      <c r="C57" s="155">
        <f t="shared" ref="C57:F57" si="36">C36/C11</f>
        <v>254.77887788778878</v>
      </c>
      <c r="D57" s="155"/>
      <c r="E57" s="155"/>
      <c r="F57" s="155">
        <f t="shared" si="36"/>
        <v>247.34693877551021</v>
      </c>
      <c r="G57" s="155">
        <f t="shared" ref="G57:G63" si="37">G36/G11</f>
        <v>254.12154031287605</v>
      </c>
      <c r="H57" s="155"/>
      <c r="I57" s="155"/>
      <c r="J57" s="155"/>
      <c r="K57" s="155">
        <f t="shared" ref="K57:O57" si="38">K36/K11</f>
        <v>920.15418502202647</v>
      </c>
      <c r="L57" s="155"/>
      <c r="M57" s="155"/>
      <c r="N57" s="155"/>
      <c r="O57" s="155">
        <f t="shared" si="38"/>
        <v>1036.7010309278351</v>
      </c>
      <c r="P57" s="155">
        <f>P36/P11</f>
        <v>955.0462962962963</v>
      </c>
      <c r="Q57" s="155"/>
      <c r="R57" s="155"/>
      <c r="S57" s="155"/>
      <c r="T57" s="155">
        <f t="shared" ref="T57:X57" si="39">T36/T11</f>
        <v>341.48392652123994</v>
      </c>
      <c r="U57" s="155"/>
      <c r="V57" s="155"/>
      <c r="W57" s="155"/>
      <c r="X57" s="155">
        <f t="shared" si="39"/>
        <v>561.14754098360652</v>
      </c>
      <c r="Y57" s="155">
        <f>Y36/Y11</f>
        <v>368.4718026183283</v>
      </c>
    </row>
    <row r="58" spans="1:25" s="235" customFormat="1" ht="12" customHeight="1">
      <c r="A58" s="159" t="s">
        <v>14</v>
      </c>
      <c r="B58" s="155"/>
      <c r="C58" s="155">
        <f t="shared" ref="C58:F58" si="40">C37/C12</f>
        <v>207.5</v>
      </c>
      <c r="D58" s="155">
        <f t="shared" si="40"/>
        <v>170</v>
      </c>
      <c r="E58" s="155"/>
      <c r="F58" s="155">
        <f t="shared" si="40"/>
        <v>230</v>
      </c>
      <c r="G58" s="155">
        <f t="shared" si="37"/>
        <v>177.5</v>
      </c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>
        <f t="shared" ref="T58:X58" si="41">T37/T12</f>
        <v>207.5</v>
      </c>
      <c r="U58" s="155">
        <f t="shared" si="41"/>
        <v>170</v>
      </c>
      <c r="V58" s="155"/>
      <c r="W58" s="155"/>
      <c r="X58" s="155">
        <f t="shared" si="41"/>
        <v>230</v>
      </c>
      <c r="Y58" s="155">
        <f t="shared" ref="Y58" si="42">Y37/Y12</f>
        <v>177.5</v>
      </c>
    </row>
    <row r="59" spans="1:25" s="235" customFormat="1" ht="12" customHeight="1">
      <c r="A59" s="159" t="s">
        <v>109</v>
      </c>
      <c r="B59" s="155"/>
      <c r="C59" s="155">
        <f t="shared" ref="C59:F59" si="43">C38/C13</f>
        <v>271.06060606060606</v>
      </c>
      <c r="D59" s="155">
        <f t="shared" si="43"/>
        <v>195.17241379310346</v>
      </c>
      <c r="E59" s="155">
        <f t="shared" si="43"/>
        <v>190</v>
      </c>
      <c r="F59" s="155">
        <f t="shared" si="43"/>
        <v>179.58333333333334</v>
      </c>
      <c r="G59" s="155">
        <f t="shared" si="37"/>
        <v>226</v>
      </c>
      <c r="H59" s="155"/>
      <c r="I59" s="155"/>
      <c r="J59" s="155"/>
      <c r="K59" s="155">
        <f t="shared" ref="K59:O59" si="44">K38/K13</f>
        <v>934.44444444444446</v>
      </c>
      <c r="L59" s="155">
        <f t="shared" si="44"/>
        <v>685</v>
      </c>
      <c r="M59" s="155"/>
      <c r="N59" s="155"/>
      <c r="O59" s="155">
        <f t="shared" si="44"/>
        <v>943.80597014925377</v>
      </c>
      <c r="P59" s="155">
        <f>P38/P13</f>
        <v>939.35064935064941</v>
      </c>
      <c r="Q59" s="155"/>
      <c r="R59" s="155"/>
      <c r="S59" s="155"/>
      <c r="T59" s="155">
        <f t="shared" ref="T59:X59" si="45">T38/T13</f>
        <v>413.21428571428572</v>
      </c>
      <c r="U59" s="155">
        <f t="shared" si="45"/>
        <v>211.5</v>
      </c>
      <c r="V59" s="155">
        <f t="shared" si="45"/>
        <v>190</v>
      </c>
      <c r="W59" s="155"/>
      <c r="X59" s="155">
        <f t="shared" si="45"/>
        <v>827.72151898734182</v>
      </c>
      <c r="Y59" s="155">
        <f>Y38/Y13</f>
        <v>587.36842105263156</v>
      </c>
    </row>
    <row r="60" spans="1:25" s="235" customFormat="1" ht="12" customHeight="1">
      <c r="A60" s="159" t="s">
        <v>16</v>
      </c>
      <c r="B60" s="155"/>
      <c r="C60" s="155">
        <f t="shared" ref="C60:F60" si="46">C39/C14</f>
        <v>311.11111111111109</v>
      </c>
      <c r="D60" s="155"/>
      <c r="E60" s="155"/>
      <c r="F60" s="155">
        <f t="shared" si="46"/>
        <v>241.11111111111111</v>
      </c>
      <c r="G60" s="155">
        <f t="shared" si="37"/>
        <v>293.61111111111109</v>
      </c>
      <c r="H60" s="155"/>
      <c r="I60" s="155"/>
      <c r="J60" s="155"/>
      <c r="K60" s="155">
        <f t="shared" ref="K60:O60" si="47">K39/K14</f>
        <v>700</v>
      </c>
      <c r="L60" s="155"/>
      <c r="M60" s="155"/>
      <c r="N60" s="155"/>
      <c r="O60" s="155">
        <f t="shared" si="47"/>
        <v>602</v>
      </c>
      <c r="P60" s="155">
        <f>P39/P14</f>
        <v>659.16666666666663</v>
      </c>
      <c r="Q60" s="155"/>
      <c r="R60" s="155"/>
      <c r="S60" s="155"/>
      <c r="T60" s="155">
        <f t="shared" ref="T60:X60" si="48">T39/T14</f>
        <v>391.1764705882353</v>
      </c>
      <c r="U60" s="155"/>
      <c r="V60" s="155"/>
      <c r="W60" s="155"/>
      <c r="X60" s="155">
        <f t="shared" si="48"/>
        <v>370</v>
      </c>
      <c r="Y60" s="155">
        <f>Y39/Y14</f>
        <v>385</v>
      </c>
    </row>
    <row r="61" spans="1:25" s="235" customFormat="1" ht="12" customHeight="1">
      <c r="A61" s="159" t="s">
        <v>17</v>
      </c>
      <c r="B61" s="155"/>
      <c r="C61" s="155">
        <f t="shared" ref="C61:F61" si="49">C40/C15</f>
        <v>378.33333333333331</v>
      </c>
      <c r="D61" s="155"/>
      <c r="E61" s="155"/>
      <c r="F61" s="155">
        <f t="shared" si="49"/>
        <v>168.33333333333334</v>
      </c>
      <c r="G61" s="155">
        <f t="shared" si="37"/>
        <v>308.33333333333331</v>
      </c>
      <c r="H61" s="155"/>
      <c r="I61" s="155"/>
      <c r="J61" s="155"/>
      <c r="K61" s="155">
        <f t="shared" ref="K61:O61" si="50">K40/K15</f>
        <v>505.83333333333331</v>
      </c>
      <c r="L61" s="155"/>
      <c r="M61" s="155"/>
      <c r="N61" s="155"/>
      <c r="O61" s="155">
        <f t="shared" si="50"/>
        <v>411.66666666666669</v>
      </c>
      <c r="P61" s="155">
        <f>P40/P15</f>
        <v>474.44444444444446</v>
      </c>
      <c r="Q61" s="155"/>
      <c r="R61" s="155"/>
      <c r="S61" s="155"/>
      <c r="T61" s="155">
        <f t="shared" ref="T61:X61" si="51">T40/T15</f>
        <v>442.08333333333331</v>
      </c>
      <c r="U61" s="155"/>
      <c r="V61" s="155"/>
      <c r="W61" s="155"/>
      <c r="X61" s="155">
        <f t="shared" si="51"/>
        <v>290</v>
      </c>
      <c r="Y61" s="155">
        <f>Y40/Y15</f>
        <v>391.38888888888891</v>
      </c>
    </row>
    <row r="62" spans="1:25" s="235" customFormat="1" ht="12" customHeight="1">
      <c r="A62" s="159" t="s">
        <v>18</v>
      </c>
      <c r="B62" s="155"/>
      <c r="C62" s="155">
        <f t="shared" ref="C62:F62" si="52">C41/C16</f>
        <v>410</v>
      </c>
      <c r="D62" s="155"/>
      <c r="E62" s="155"/>
      <c r="F62" s="155">
        <f t="shared" si="52"/>
        <v>168.33333333333334</v>
      </c>
      <c r="G62" s="155">
        <f t="shared" si="37"/>
        <v>265</v>
      </c>
      <c r="H62" s="155"/>
      <c r="I62" s="155"/>
      <c r="J62" s="155"/>
      <c r="K62" s="155"/>
      <c r="L62" s="155"/>
      <c r="M62" s="155"/>
      <c r="N62" s="155"/>
      <c r="O62" s="155">
        <f t="shared" ref="O62" si="53">O41/O16</f>
        <v>573.33333333333337</v>
      </c>
      <c r="P62" s="155">
        <f>P41/P16</f>
        <v>573.33333333333337</v>
      </c>
      <c r="Q62" s="155"/>
      <c r="R62" s="155"/>
      <c r="S62" s="155"/>
      <c r="T62" s="155">
        <f t="shared" ref="T62:X62" si="54">T41/T16</f>
        <v>410</v>
      </c>
      <c r="U62" s="155"/>
      <c r="V62" s="155"/>
      <c r="W62" s="155"/>
      <c r="X62" s="155">
        <f t="shared" si="54"/>
        <v>370.83333333333331</v>
      </c>
      <c r="Y62" s="155">
        <f>Y41/Y16</f>
        <v>380.625</v>
      </c>
    </row>
    <row r="63" spans="1:25" s="235" customFormat="1" ht="12" customHeight="1">
      <c r="A63" s="159" t="s">
        <v>19</v>
      </c>
      <c r="B63" s="155"/>
      <c r="C63" s="155">
        <f t="shared" ref="C63:F63" si="55">C42/C17</f>
        <v>245</v>
      </c>
      <c r="D63" s="155">
        <f t="shared" si="55"/>
        <v>105</v>
      </c>
      <c r="E63" s="155"/>
      <c r="F63" s="155">
        <f t="shared" si="55"/>
        <v>207.5</v>
      </c>
      <c r="G63" s="155">
        <f t="shared" si="37"/>
        <v>191.25</v>
      </c>
      <c r="H63" s="155"/>
      <c r="I63" s="155"/>
      <c r="J63" s="155"/>
      <c r="K63" s="155"/>
      <c r="L63" s="155"/>
      <c r="M63" s="155"/>
      <c r="N63" s="155"/>
      <c r="O63" s="155">
        <f t="shared" ref="O63" si="56">O42/O17</f>
        <v>285</v>
      </c>
      <c r="P63" s="155">
        <f>P42/P17</f>
        <v>285</v>
      </c>
      <c r="Q63" s="155"/>
      <c r="R63" s="155"/>
      <c r="S63" s="155"/>
      <c r="T63" s="155">
        <f t="shared" ref="T63:X63" si="57">T42/T17</f>
        <v>245</v>
      </c>
      <c r="U63" s="155">
        <f t="shared" si="57"/>
        <v>105</v>
      </c>
      <c r="V63" s="155"/>
      <c r="W63" s="155"/>
      <c r="X63" s="155">
        <f t="shared" si="57"/>
        <v>233.33333333333334</v>
      </c>
      <c r="Y63" s="155">
        <f>Y42/Y17</f>
        <v>210</v>
      </c>
    </row>
    <row r="64" spans="1:25" ht="12" customHeight="1">
      <c r="A64" s="159"/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</row>
    <row r="65" spans="1:26" ht="12" customHeight="1">
      <c r="A65" s="160" t="s">
        <v>8</v>
      </c>
      <c r="B65" s="163">
        <f>B44/B19</f>
        <v>293.58048383344965</v>
      </c>
      <c r="C65" s="163">
        <f>C44/C19</f>
        <v>224.4048311990687</v>
      </c>
      <c r="D65" s="163">
        <f>D44/D19</f>
        <v>172.89564467442864</v>
      </c>
      <c r="E65" s="163">
        <f>E44/E19</f>
        <v>276.8111455108359</v>
      </c>
      <c r="F65" s="163">
        <f t="shared" si="30"/>
        <v>302.78647288988259</v>
      </c>
      <c r="G65" s="163">
        <f>G44/G19</f>
        <v>263.08732427924707</v>
      </c>
      <c r="H65" s="163"/>
      <c r="I65" s="163"/>
      <c r="J65" s="163">
        <f t="shared" ref="J65:P65" si="58">J44/J19</f>
        <v>915.69892473118284</v>
      </c>
      <c r="K65" s="163">
        <f t="shared" si="58"/>
        <v>889.75308641975312</v>
      </c>
      <c r="L65" s="163">
        <f t="shared" si="58"/>
        <v>936.3</v>
      </c>
      <c r="M65" s="163">
        <f t="shared" si="58"/>
        <v>929.76190476190482</v>
      </c>
      <c r="N65" s="163">
        <f t="shared" si="58"/>
        <v>1250</v>
      </c>
      <c r="O65" s="163">
        <f t="shared" si="58"/>
        <v>986.98626518753304</v>
      </c>
      <c r="P65" s="163">
        <f t="shared" si="58"/>
        <v>955.65184740162215</v>
      </c>
      <c r="Q65" s="163"/>
      <c r="R65" s="163"/>
      <c r="S65" s="163">
        <f t="shared" ref="S65:Y65" si="59">S44/S19</f>
        <v>343.12620423892099</v>
      </c>
      <c r="T65" s="163">
        <f t="shared" si="59"/>
        <v>281.73803191489361</v>
      </c>
      <c r="U65" s="163">
        <f t="shared" si="59"/>
        <v>189.0080202617138</v>
      </c>
      <c r="V65" s="163">
        <f t="shared" si="59"/>
        <v>490.83766909469301</v>
      </c>
      <c r="W65" s="163">
        <f>W44/W19</f>
        <v>1250</v>
      </c>
      <c r="X65" s="163">
        <f t="shared" si="59"/>
        <v>654.54915806626832</v>
      </c>
      <c r="Y65" s="163">
        <f t="shared" si="59"/>
        <v>377.69423870358401</v>
      </c>
    </row>
    <row r="66" spans="1:26" ht="12" customHeight="1">
      <c r="A66" s="164" t="s">
        <v>89</v>
      </c>
      <c r="B66" s="163"/>
      <c r="C66" s="163">
        <f>C46/C21</f>
        <v>224.73115137346582</v>
      </c>
      <c r="D66" s="163">
        <f>D46/D21</f>
        <v>172.82028858766944</v>
      </c>
      <c r="E66" s="163">
        <f>E46/E21</f>
        <v>222.57575757575756</v>
      </c>
      <c r="F66" s="163">
        <f>F46/F21</f>
        <v>232.05756929637528</v>
      </c>
      <c r="G66" s="163">
        <f>G46/G21</f>
        <v>206.15842859442924</v>
      </c>
      <c r="H66" s="163"/>
      <c r="I66" s="163"/>
      <c r="J66" s="163"/>
      <c r="K66" s="163">
        <f>K46/K21</f>
        <v>881.38436482084694</v>
      </c>
      <c r="L66" s="163">
        <f>L46/L21</f>
        <v>790</v>
      </c>
      <c r="M66" s="163">
        <f>M46/M21</f>
        <v>772</v>
      </c>
      <c r="N66" s="163"/>
      <c r="O66" s="163">
        <f>O46/O21</f>
        <v>980.18707482993193</v>
      </c>
      <c r="P66" s="163">
        <f>P46/P21</f>
        <v>922.51184834123228</v>
      </c>
      <c r="Q66" s="163"/>
      <c r="R66" s="163"/>
      <c r="S66" s="163"/>
      <c r="T66" s="163">
        <f>T46/T21</f>
        <v>278.79190131402521</v>
      </c>
      <c r="U66" s="163">
        <f>U46/U21</f>
        <v>180.02160760587728</v>
      </c>
      <c r="V66" s="163">
        <f>V46/V21</f>
        <v>294.86842105263156</v>
      </c>
      <c r="W66" s="163"/>
      <c r="X66" s="163">
        <f>X46/X21</f>
        <v>520.32765399737877</v>
      </c>
      <c r="Y66" s="163">
        <f>Y46/Y21</f>
        <v>272.41379310344826</v>
      </c>
    </row>
    <row r="67" spans="1:26" ht="12" customHeight="1">
      <c r="A67" s="145"/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6"/>
      <c r="R67" s="185"/>
      <c r="S67" s="165"/>
      <c r="T67" s="165"/>
      <c r="U67" s="165"/>
      <c r="V67" s="165"/>
      <c r="W67" s="165"/>
      <c r="X67" s="165"/>
      <c r="Y67" s="165"/>
    </row>
    <row r="68" spans="1:26" ht="12" customHeight="1">
      <c r="Q68" s="187"/>
      <c r="S68" s="188"/>
      <c r="T68" s="188"/>
      <c r="U68" s="188"/>
      <c r="V68" s="188"/>
      <c r="W68" s="188"/>
      <c r="X68" s="188"/>
      <c r="Y68" s="188"/>
      <c r="Z68" s="188"/>
    </row>
    <row r="69" spans="1:26" ht="12" customHeight="1">
      <c r="A69" s="281" t="s">
        <v>286</v>
      </c>
      <c r="B69" s="190"/>
      <c r="C69" s="190"/>
      <c r="D69" s="155"/>
      <c r="E69" s="155"/>
      <c r="F69" s="155"/>
      <c r="G69" s="155"/>
      <c r="H69" s="155"/>
      <c r="I69" s="155"/>
      <c r="J69" s="155"/>
      <c r="K69" s="155"/>
      <c r="L69" s="155"/>
      <c r="R69" s="155"/>
      <c r="S69" s="167"/>
      <c r="T69" s="167"/>
      <c r="U69" s="167"/>
      <c r="V69" s="167"/>
      <c r="W69" s="167"/>
      <c r="X69" s="167"/>
      <c r="Y69" s="167"/>
      <c r="Z69" s="167"/>
    </row>
    <row r="70" spans="1:26" ht="12" customHeight="1">
      <c r="A70" s="282" t="s">
        <v>287</v>
      </c>
      <c r="B70" s="190"/>
      <c r="C70" s="190"/>
      <c r="D70" s="155"/>
      <c r="E70" s="155"/>
      <c r="F70" s="155"/>
      <c r="G70" s="155"/>
      <c r="H70" s="155"/>
      <c r="I70" s="155"/>
      <c r="J70" s="155"/>
      <c r="K70" s="155"/>
      <c r="L70" s="155"/>
      <c r="R70" s="155"/>
      <c r="S70" s="191"/>
      <c r="T70" s="192"/>
      <c r="U70" s="192"/>
      <c r="V70" s="192"/>
      <c r="W70" s="192"/>
      <c r="X70" s="192"/>
      <c r="Y70" s="192"/>
      <c r="Z70" s="192"/>
    </row>
    <row r="71" spans="1:26" ht="12" customHeight="1">
      <c r="A71" s="282" t="s">
        <v>288</v>
      </c>
      <c r="B71" s="180"/>
      <c r="C71" s="180"/>
      <c r="D71" s="180"/>
      <c r="E71" s="141"/>
      <c r="F71" s="141"/>
      <c r="G71" s="155"/>
      <c r="H71" s="155"/>
      <c r="I71" s="155"/>
      <c r="J71" s="155"/>
      <c r="K71" s="155"/>
      <c r="L71" s="155"/>
      <c r="R71" s="155"/>
    </row>
    <row r="72" spans="1:26" ht="12" customHeight="1">
      <c r="A72" s="281" t="s">
        <v>119</v>
      </c>
      <c r="B72" s="190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R72" s="155"/>
    </row>
    <row r="73" spans="1:26" ht="12" customHeight="1">
      <c r="A73" s="281" t="s">
        <v>120</v>
      </c>
      <c r="B73" s="190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R73" s="155"/>
    </row>
    <row r="74" spans="1:26" ht="12" customHeight="1">
      <c r="A74" s="281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41"/>
      <c r="R74" s="193"/>
    </row>
    <row r="75" spans="1:26" ht="12" customHeight="1">
      <c r="A75" s="283" t="s">
        <v>43</v>
      </c>
    </row>
    <row r="76" spans="1:26" ht="12" customHeight="1">
      <c r="A76" s="195" t="s">
        <v>30</v>
      </c>
      <c r="B76" s="30" t="s">
        <v>289</v>
      </c>
    </row>
    <row r="77" spans="1:26" ht="12" customHeight="1">
      <c r="A77" s="197" t="s">
        <v>68</v>
      </c>
      <c r="B77" s="196" t="s">
        <v>124</v>
      </c>
    </row>
    <row r="78" spans="1:26" ht="12" customHeight="1">
      <c r="A78" s="195"/>
    </row>
    <row r="79" spans="1:26" ht="12" customHeight="1">
      <c r="G79" s="198" t="s">
        <v>90</v>
      </c>
      <c r="H79" s="199">
        <f>G21-'2013'!G21</f>
        <v>18</v>
      </c>
    </row>
    <row r="80" spans="1:26" ht="12" customHeight="1">
      <c r="D80" s="171"/>
      <c r="G80" s="198" t="s">
        <v>91</v>
      </c>
      <c r="H80" s="199">
        <f>G9-'2013'!G9</f>
        <v>-13</v>
      </c>
    </row>
    <row r="81" spans="7:8" ht="12" customHeight="1">
      <c r="G81" s="200" t="s">
        <v>98</v>
      </c>
      <c r="H81" s="170">
        <f>H79-H80</f>
        <v>31</v>
      </c>
    </row>
    <row r="82" spans="7:8" ht="12" customHeight="1">
      <c r="G82" s="198" t="s">
        <v>92</v>
      </c>
      <c r="H82" s="199">
        <f>P21-'2013'!P21</f>
        <v>4</v>
      </c>
    </row>
    <row r="83" spans="7:8" ht="12" customHeight="1">
      <c r="G83" s="198" t="s">
        <v>93</v>
      </c>
      <c r="H83" s="201">
        <f>P9-'2013'!P9</f>
        <v>44</v>
      </c>
    </row>
    <row r="84" spans="7:8" ht="12" customHeight="1">
      <c r="G84" s="200" t="s">
        <v>99</v>
      </c>
      <c r="H84" s="202">
        <f>H82-H83</f>
        <v>-40</v>
      </c>
    </row>
    <row r="85" spans="7:8" ht="12" customHeight="1">
      <c r="G85" s="198" t="s">
        <v>94</v>
      </c>
      <c r="H85" s="199">
        <f>G46-'2013'!G46</f>
        <v>25940</v>
      </c>
    </row>
    <row r="86" spans="7:8" ht="12" customHeight="1">
      <c r="G86" s="198" t="s">
        <v>95</v>
      </c>
      <c r="H86" s="199">
        <f>G34-'2013'!G34</f>
        <v>81195</v>
      </c>
    </row>
    <row r="87" spans="7:8" ht="12" customHeight="1">
      <c r="G87" s="200" t="s">
        <v>100</v>
      </c>
      <c r="H87" s="170">
        <f>H85-H86</f>
        <v>-55255</v>
      </c>
    </row>
    <row r="88" spans="7:8" ht="12" customHeight="1">
      <c r="G88" s="198" t="s">
        <v>96</v>
      </c>
      <c r="H88" s="199">
        <f>P46-'2013'!P46</f>
        <v>-770</v>
      </c>
    </row>
    <row r="89" spans="7:8" ht="12" customHeight="1">
      <c r="G89" s="198" t="s">
        <v>97</v>
      </c>
      <c r="H89" s="199">
        <f>P34-'2013'!P34</f>
        <v>-27985</v>
      </c>
    </row>
    <row r="90" spans="7:8" ht="12" customHeight="1">
      <c r="G90" s="203" t="s">
        <v>101</v>
      </c>
      <c r="H90" s="170">
        <f>H88-H89</f>
        <v>27215</v>
      </c>
    </row>
  </sheetData>
  <mergeCells count="11">
    <mergeCell ref="B6:G6"/>
    <mergeCell ref="J6:P6"/>
    <mergeCell ref="S6:Y6"/>
    <mergeCell ref="N24:P24"/>
    <mergeCell ref="B31:G31"/>
    <mergeCell ref="J31:P31"/>
    <mergeCell ref="S31:Y31"/>
    <mergeCell ref="N49:P49"/>
    <mergeCell ref="B52:G52"/>
    <mergeCell ref="J52:P52"/>
    <mergeCell ref="S52:Y52"/>
  </mergeCells>
  <hyperlinks>
    <hyperlink ref="B77" r:id="rId1"/>
    <hyperlink ref="B76" r:id="rId2"/>
  </hyperlinks>
  <pageMargins left="0.7" right="0.7" top="0.75" bottom="0.75" header="0.3" footer="0.3"/>
  <pageSetup paperSize="9" orientation="portrait" r:id="rId3"/>
  <legacyDrawing r:id="rId4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90"/>
  <sheetViews>
    <sheetView tabSelected="1" zoomScaleNormal="100" workbookViewId="0">
      <pane xSplit="1" topLeftCell="B1" activePane="topRight" state="frozen"/>
      <selection pane="topRight"/>
    </sheetView>
  </sheetViews>
  <sheetFormatPr defaultRowHeight="12" customHeight="1"/>
  <cols>
    <col min="1" max="1" width="20.7109375" style="140" customWidth="1"/>
    <col min="2" max="6" width="9.140625" style="140"/>
    <col min="7" max="8" width="9.140625" style="140" customWidth="1"/>
    <col min="9" max="9" width="1.5703125" style="140" customWidth="1"/>
    <col min="10" max="17" width="9.140625" style="140" customWidth="1"/>
    <col min="18" max="18" width="1.5703125" style="140" customWidth="1"/>
    <col min="19" max="19" width="9.140625" style="139"/>
    <col min="20" max="16384" width="9.140625" style="140"/>
  </cols>
  <sheetData>
    <row r="1" spans="1:27" ht="12" customHeight="1">
      <c r="A1" s="272" t="s">
        <v>44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8"/>
      <c r="P1" s="138"/>
      <c r="Q1" s="138"/>
      <c r="R1" s="138"/>
    </row>
    <row r="2" spans="1:27" ht="12" customHeight="1">
      <c r="A2" s="272" t="s">
        <v>283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38"/>
      <c r="P2" s="138"/>
      <c r="Q2" s="138"/>
      <c r="R2" s="141"/>
    </row>
    <row r="3" spans="1:27" ht="12" customHeight="1">
      <c r="A3" s="313" t="s">
        <v>292</v>
      </c>
      <c r="B3" s="143"/>
      <c r="C3" s="144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</row>
    <row r="4" spans="1:27" ht="12" customHeight="1">
      <c r="A4" s="273" t="s">
        <v>46</v>
      </c>
      <c r="B4" s="144"/>
      <c r="C4" s="144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</row>
    <row r="5" spans="1:27" ht="12" customHeight="1">
      <c r="A5" s="145"/>
      <c r="B5" s="146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7"/>
      <c r="R5" s="145"/>
    </row>
    <row r="6" spans="1:27" ht="12" customHeight="1">
      <c r="A6" s="147"/>
      <c r="B6" s="305" t="s">
        <v>37</v>
      </c>
      <c r="C6" s="305"/>
      <c r="D6" s="305"/>
      <c r="E6" s="305"/>
      <c r="F6" s="305"/>
      <c r="G6" s="305"/>
      <c r="H6" s="148"/>
      <c r="I6" s="147"/>
      <c r="J6" s="305" t="s">
        <v>38</v>
      </c>
      <c r="K6" s="306"/>
      <c r="L6" s="306"/>
      <c r="M6" s="306"/>
      <c r="N6" s="306"/>
      <c r="O6" s="306"/>
      <c r="P6" s="306"/>
      <c r="Q6" s="269"/>
      <c r="R6" s="147"/>
      <c r="S6" s="305" t="s">
        <v>77</v>
      </c>
      <c r="T6" s="306"/>
      <c r="U6" s="306"/>
      <c r="V6" s="306"/>
      <c r="W6" s="306"/>
      <c r="X6" s="306"/>
      <c r="Y6" s="306"/>
      <c r="Z6" s="150"/>
    </row>
    <row r="7" spans="1:27" ht="24" customHeight="1">
      <c r="A7" s="151"/>
      <c r="B7" s="152" t="s">
        <v>4</v>
      </c>
      <c r="C7" s="152" t="s">
        <v>5</v>
      </c>
      <c r="D7" s="152" t="s">
        <v>6</v>
      </c>
      <c r="E7" s="152" t="s">
        <v>7</v>
      </c>
      <c r="F7" s="152" t="s">
        <v>10</v>
      </c>
      <c r="G7" s="152" t="s">
        <v>8</v>
      </c>
      <c r="H7" s="153" t="s">
        <v>33</v>
      </c>
      <c r="I7" s="152"/>
      <c r="J7" s="152" t="s">
        <v>4</v>
      </c>
      <c r="K7" s="152" t="s">
        <v>5</v>
      </c>
      <c r="L7" s="152" t="s">
        <v>6</v>
      </c>
      <c r="M7" s="152" t="s">
        <v>7</v>
      </c>
      <c r="N7" s="152" t="s">
        <v>9</v>
      </c>
      <c r="O7" s="152" t="s">
        <v>10</v>
      </c>
      <c r="P7" s="154" t="s">
        <v>8</v>
      </c>
      <c r="Q7" s="153" t="s">
        <v>33</v>
      </c>
      <c r="R7" s="152"/>
      <c r="S7" s="152" t="s">
        <v>4</v>
      </c>
      <c r="T7" s="152" t="s">
        <v>5</v>
      </c>
      <c r="U7" s="152" t="s">
        <v>6</v>
      </c>
      <c r="V7" s="152" t="s">
        <v>7</v>
      </c>
      <c r="W7" s="152" t="s">
        <v>9</v>
      </c>
      <c r="X7" s="152" t="s">
        <v>10</v>
      </c>
      <c r="Y7" s="154" t="s">
        <v>8</v>
      </c>
      <c r="Z7" s="153" t="s">
        <v>33</v>
      </c>
    </row>
    <row r="8" spans="1:27" ht="12" customHeight="1">
      <c r="A8" s="147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</row>
    <row r="9" spans="1:27" ht="12" customHeight="1">
      <c r="A9" s="156" t="s">
        <v>11</v>
      </c>
      <c r="B9" s="284">
        <v>8124</v>
      </c>
      <c r="C9" s="284">
        <v>16</v>
      </c>
      <c r="D9" s="284">
        <v>32</v>
      </c>
      <c r="E9" s="284">
        <v>669</v>
      </c>
      <c r="F9" s="284">
        <v>1720</v>
      </c>
      <c r="G9" s="157">
        <f>SUM(B9:F9)</f>
        <v>10561</v>
      </c>
      <c r="H9" s="158">
        <f>G9/G19</f>
        <v>0.62990576166050338</v>
      </c>
      <c r="I9" s="155"/>
      <c r="J9" s="284">
        <v>657</v>
      </c>
      <c r="K9" s="284">
        <v>16</v>
      </c>
      <c r="L9" s="284">
        <v>20</v>
      </c>
      <c r="M9" s="284">
        <v>299</v>
      </c>
      <c r="N9" s="284">
        <v>3</v>
      </c>
      <c r="O9" s="284">
        <v>1747</v>
      </c>
      <c r="P9" s="157">
        <f>SUM(J9:O9)</f>
        <v>2742</v>
      </c>
      <c r="Q9" s="158">
        <f>P9/P19</f>
        <v>0.8110026619343389</v>
      </c>
      <c r="R9" s="155"/>
      <c r="S9" s="155">
        <f>B9+J9</f>
        <v>8781</v>
      </c>
      <c r="T9" s="155">
        <f t="shared" ref="T9:V17" si="0">C9+K9</f>
        <v>32</v>
      </c>
      <c r="U9" s="155">
        <f t="shared" si="0"/>
        <v>52</v>
      </c>
      <c r="V9" s="155">
        <f>E9+M9</f>
        <v>968</v>
      </c>
      <c r="W9" s="155">
        <f t="shared" ref="W9:W17" si="1">N9</f>
        <v>3</v>
      </c>
      <c r="X9" s="155">
        <f t="shared" ref="X9:X17" si="2">F9+O9</f>
        <v>3467</v>
      </c>
      <c r="Y9" s="155">
        <f>SUM(S9:X9)</f>
        <v>13303</v>
      </c>
      <c r="Z9" s="158">
        <f>Y9/Y19</f>
        <v>0.6602968183848712</v>
      </c>
    </row>
    <row r="10" spans="1:27" ht="12" customHeight="1">
      <c r="A10" s="159" t="s">
        <v>12</v>
      </c>
      <c r="B10" s="284">
        <v>0</v>
      </c>
      <c r="C10" s="284">
        <v>1770</v>
      </c>
      <c r="D10" s="284">
        <v>2148</v>
      </c>
      <c r="E10" s="284">
        <v>30</v>
      </c>
      <c r="F10" s="284">
        <v>444</v>
      </c>
      <c r="G10" s="157">
        <f t="shared" ref="G10:G19" si="3">SUM(B10:F10)</f>
        <v>4392</v>
      </c>
      <c r="H10" s="158">
        <f>G10/G19</f>
        <v>0.26195872599308123</v>
      </c>
      <c r="I10" s="155"/>
      <c r="J10" s="284">
        <v>0</v>
      </c>
      <c r="K10" s="284">
        <v>54</v>
      </c>
      <c r="L10" s="284">
        <v>22</v>
      </c>
      <c r="M10" s="284">
        <v>3</v>
      </c>
      <c r="N10" s="284">
        <v>0</v>
      </c>
      <c r="O10" s="284">
        <v>131</v>
      </c>
      <c r="P10" s="157">
        <f t="shared" ref="P10:P19" si="4">SUM(J10:O10)</f>
        <v>210</v>
      </c>
      <c r="Q10" s="158">
        <f>P10/P19</f>
        <v>6.2111801242236024E-2</v>
      </c>
      <c r="R10" s="155"/>
      <c r="S10" s="155">
        <f t="shared" ref="S10:V19" si="5">B10+J10</f>
        <v>0</v>
      </c>
      <c r="T10" s="155">
        <f t="shared" si="0"/>
        <v>1824</v>
      </c>
      <c r="U10" s="155">
        <f t="shared" si="0"/>
        <v>2170</v>
      </c>
      <c r="V10" s="155">
        <f t="shared" si="0"/>
        <v>33</v>
      </c>
      <c r="W10" s="155">
        <f t="shared" si="1"/>
        <v>0</v>
      </c>
      <c r="X10" s="155">
        <f t="shared" si="2"/>
        <v>575</v>
      </c>
      <c r="Y10" s="155">
        <f>SUM(S10:X10)</f>
        <v>4602</v>
      </c>
      <c r="Z10" s="158">
        <f>Y10/Y19</f>
        <v>0.22842110487913833</v>
      </c>
      <c r="AA10" s="258"/>
    </row>
    <row r="11" spans="1:27" ht="12" customHeight="1">
      <c r="A11" s="159" t="s">
        <v>13</v>
      </c>
      <c r="B11" s="284">
        <v>0</v>
      </c>
      <c r="C11" s="284">
        <v>1416</v>
      </c>
      <c r="D11" s="284">
        <v>0</v>
      </c>
      <c r="E11" s="284">
        <v>0</v>
      </c>
      <c r="F11" s="284">
        <v>239</v>
      </c>
      <c r="G11" s="157">
        <f t="shared" si="3"/>
        <v>1655</v>
      </c>
      <c r="H11" s="158">
        <f>G11/G19</f>
        <v>9.8711678396755334E-2</v>
      </c>
      <c r="I11" s="155"/>
      <c r="J11" s="284">
        <v>0</v>
      </c>
      <c r="K11" s="284">
        <v>209</v>
      </c>
      <c r="L11" s="284">
        <v>0</v>
      </c>
      <c r="M11" s="284">
        <v>0</v>
      </c>
      <c r="N11" s="284">
        <v>0</v>
      </c>
      <c r="O11" s="284">
        <v>113</v>
      </c>
      <c r="P11" s="157">
        <f t="shared" si="4"/>
        <v>322</v>
      </c>
      <c r="Q11" s="158">
        <f>P11/P19</f>
        <v>9.5238095238095233E-2</v>
      </c>
      <c r="R11" s="155"/>
      <c r="S11" s="155">
        <f t="shared" si="5"/>
        <v>0</v>
      </c>
      <c r="T11" s="155">
        <f t="shared" si="0"/>
        <v>1625</v>
      </c>
      <c r="U11" s="155">
        <f t="shared" si="0"/>
        <v>0</v>
      </c>
      <c r="V11" s="155">
        <f t="shared" si="0"/>
        <v>0</v>
      </c>
      <c r="W11" s="155">
        <f t="shared" si="1"/>
        <v>0</v>
      </c>
      <c r="X11" s="155">
        <f t="shared" si="2"/>
        <v>352</v>
      </c>
      <c r="Y11" s="155">
        <f t="shared" ref="Y11:Y19" si="6">SUM(S11:X11)</f>
        <v>1977</v>
      </c>
      <c r="Z11" s="158">
        <f>Y11/Y19</f>
        <v>9.8128753660594634E-2</v>
      </c>
      <c r="AA11" s="258"/>
    </row>
    <row r="12" spans="1:27" ht="12" customHeight="1">
      <c r="A12" s="159" t="s">
        <v>14</v>
      </c>
      <c r="B12" s="284">
        <v>0</v>
      </c>
      <c r="C12" s="284">
        <v>2</v>
      </c>
      <c r="D12" s="284">
        <v>22</v>
      </c>
      <c r="E12" s="284">
        <v>0</v>
      </c>
      <c r="F12" s="284">
        <v>2</v>
      </c>
      <c r="G12" s="157">
        <f t="shared" si="3"/>
        <v>26</v>
      </c>
      <c r="H12" s="158">
        <f>G12/G19</f>
        <v>1.550757485387093E-3</v>
      </c>
      <c r="I12" s="155"/>
      <c r="J12" s="284">
        <v>0</v>
      </c>
      <c r="K12" s="284">
        <v>0</v>
      </c>
      <c r="L12" s="284">
        <v>0</v>
      </c>
      <c r="M12" s="284">
        <v>0</v>
      </c>
      <c r="N12" s="284">
        <v>0</v>
      </c>
      <c r="O12" s="284">
        <v>0</v>
      </c>
      <c r="P12" s="157">
        <f t="shared" si="4"/>
        <v>0</v>
      </c>
      <c r="Q12" s="158">
        <f>P12/P19</f>
        <v>0</v>
      </c>
      <c r="R12" s="155"/>
      <c r="S12" s="155">
        <f t="shared" si="5"/>
        <v>0</v>
      </c>
      <c r="T12" s="155">
        <f t="shared" si="0"/>
        <v>2</v>
      </c>
      <c r="U12" s="155">
        <f t="shared" si="0"/>
        <v>22</v>
      </c>
      <c r="V12" s="155">
        <f t="shared" si="0"/>
        <v>0</v>
      </c>
      <c r="W12" s="155">
        <f t="shared" si="1"/>
        <v>0</v>
      </c>
      <c r="X12" s="155">
        <f t="shared" si="2"/>
        <v>2</v>
      </c>
      <c r="Y12" s="155">
        <f t="shared" si="6"/>
        <v>26</v>
      </c>
      <c r="Z12" s="158">
        <f>Y12/Y19</f>
        <v>1.2905147168312901E-3</v>
      </c>
      <c r="AA12" s="258"/>
    </row>
    <row r="13" spans="1:27" ht="12" customHeight="1">
      <c r="A13" s="159" t="s">
        <v>109</v>
      </c>
      <c r="B13" s="284">
        <v>0</v>
      </c>
      <c r="C13" s="284">
        <v>31</v>
      </c>
      <c r="D13" s="284">
        <v>30</v>
      </c>
      <c r="E13" s="284">
        <v>0</v>
      </c>
      <c r="F13" s="284">
        <v>16</v>
      </c>
      <c r="G13" s="157">
        <f t="shared" si="3"/>
        <v>77</v>
      </c>
      <c r="H13" s="158">
        <f>G13/G19</f>
        <v>4.5926279374925447E-3</v>
      </c>
      <c r="I13" s="155"/>
      <c r="J13" s="284">
        <v>0</v>
      </c>
      <c r="K13" s="284">
        <v>10</v>
      </c>
      <c r="L13" s="284">
        <v>1</v>
      </c>
      <c r="M13" s="284">
        <v>0</v>
      </c>
      <c r="N13" s="284">
        <v>0</v>
      </c>
      <c r="O13" s="284">
        <v>67</v>
      </c>
      <c r="P13" s="157">
        <f t="shared" si="4"/>
        <v>78</v>
      </c>
      <c r="Q13" s="158">
        <f>P13/P19</f>
        <v>2.3070097604259095E-2</v>
      </c>
      <c r="R13" s="155"/>
      <c r="S13" s="155">
        <f t="shared" si="5"/>
        <v>0</v>
      </c>
      <c r="T13" s="155">
        <f t="shared" si="0"/>
        <v>41</v>
      </c>
      <c r="U13" s="155">
        <f t="shared" si="0"/>
        <v>31</v>
      </c>
      <c r="V13" s="155">
        <f t="shared" si="0"/>
        <v>0</v>
      </c>
      <c r="W13" s="155">
        <f t="shared" si="1"/>
        <v>0</v>
      </c>
      <c r="X13" s="155">
        <f t="shared" si="2"/>
        <v>83</v>
      </c>
      <c r="Y13" s="155">
        <f t="shared" si="6"/>
        <v>155</v>
      </c>
      <c r="Z13" s="158">
        <f>Y13/Y19</f>
        <v>7.6934531195711519E-3</v>
      </c>
      <c r="AA13" s="258"/>
    </row>
    <row r="14" spans="1:27" ht="12" customHeight="1">
      <c r="A14" s="159" t="s">
        <v>16</v>
      </c>
      <c r="B14" s="284">
        <v>0</v>
      </c>
      <c r="C14" s="284">
        <v>26</v>
      </c>
      <c r="D14" s="284">
        <v>0</v>
      </c>
      <c r="E14" s="284">
        <v>0</v>
      </c>
      <c r="F14" s="284">
        <v>10</v>
      </c>
      <c r="G14" s="157">
        <f t="shared" si="3"/>
        <v>36</v>
      </c>
      <c r="H14" s="158">
        <f>G14/G19</f>
        <v>2.1472026720744364E-3</v>
      </c>
      <c r="I14" s="155"/>
      <c r="J14" s="284">
        <v>0</v>
      </c>
      <c r="K14" s="284">
        <v>7</v>
      </c>
      <c r="L14" s="284">
        <v>0</v>
      </c>
      <c r="M14" s="284">
        <v>0</v>
      </c>
      <c r="N14" s="284">
        <v>0</v>
      </c>
      <c r="O14" s="284">
        <v>5</v>
      </c>
      <c r="P14" s="157">
        <f t="shared" si="4"/>
        <v>12</v>
      </c>
      <c r="Q14" s="158">
        <f>P14/P19</f>
        <v>3.5492457852706301E-3</v>
      </c>
      <c r="R14" s="155"/>
      <c r="S14" s="155">
        <f t="shared" si="5"/>
        <v>0</v>
      </c>
      <c r="T14" s="155">
        <f t="shared" si="0"/>
        <v>33</v>
      </c>
      <c r="U14" s="155">
        <f t="shared" si="0"/>
        <v>0</v>
      </c>
      <c r="V14" s="155">
        <f t="shared" si="0"/>
        <v>0</v>
      </c>
      <c r="W14" s="155">
        <f t="shared" si="1"/>
        <v>0</v>
      </c>
      <c r="X14" s="155">
        <f t="shared" si="2"/>
        <v>15</v>
      </c>
      <c r="Y14" s="155">
        <f t="shared" si="6"/>
        <v>48</v>
      </c>
      <c r="Z14" s="158">
        <f>Y14/Y19</f>
        <v>2.3824887079962279E-3</v>
      </c>
      <c r="AA14" s="258"/>
    </row>
    <row r="15" spans="1:27" ht="12" customHeight="1">
      <c r="A15" s="159" t="s">
        <v>17</v>
      </c>
      <c r="B15" s="284">
        <v>0</v>
      </c>
      <c r="C15" s="284">
        <v>6</v>
      </c>
      <c r="D15" s="284">
        <v>0</v>
      </c>
      <c r="E15" s="284">
        <v>0</v>
      </c>
      <c r="F15" s="284">
        <v>4</v>
      </c>
      <c r="G15" s="157">
        <f t="shared" si="3"/>
        <v>10</v>
      </c>
      <c r="H15" s="158">
        <f>G15/G19</f>
        <v>5.9644518668734345E-4</v>
      </c>
      <c r="I15" s="155"/>
      <c r="J15" s="284">
        <v>0</v>
      </c>
      <c r="K15" s="284">
        <v>5</v>
      </c>
      <c r="L15" s="284">
        <v>0</v>
      </c>
      <c r="M15" s="284">
        <v>0</v>
      </c>
      <c r="N15" s="284">
        <v>0</v>
      </c>
      <c r="O15" s="284">
        <v>6</v>
      </c>
      <c r="P15" s="157">
        <f t="shared" si="4"/>
        <v>11</v>
      </c>
      <c r="Q15" s="158">
        <f>P15/P19</f>
        <v>3.2534753031647442E-3</v>
      </c>
      <c r="R15" s="155"/>
      <c r="S15" s="155">
        <f t="shared" si="5"/>
        <v>0</v>
      </c>
      <c r="T15" s="155">
        <f t="shared" si="0"/>
        <v>11</v>
      </c>
      <c r="U15" s="155">
        <f t="shared" si="0"/>
        <v>0</v>
      </c>
      <c r="V15" s="155">
        <f t="shared" si="0"/>
        <v>0</v>
      </c>
      <c r="W15" s="155">
        <f t="shared" si="1"/>
        <v>0</v>
      </c>
      <c r="X15" s="155">
        <f t="shared" si="2"/>
        <v>10</v>
      </c>
      <c r="Y15" s="155">
        <f t="shared" si="6"/>
        <v>21</v>
      </c>
      <c r="Z15" s="158">
        <f>Y15/Y19</f>
        <v>1.0423388097483496E-3</v>
      </c>
      <c r="AA15" s="258"/>
    </row>
    <row r="16" spans="1:27" ht="12" customHeight="1">
      <c r="A16" s="159" t="s">
        <v>18</v>
      </c>
      <c r="B16" s="284">
        <v>0</v>
      </c>
      <c r="C16" s="284">
        <v>2</v>
      </c>
      <c r="D16" s="284">
        <v>0</v>
      </c>
      <c r="E16" s="284">
        <v>0</v>
      </c>
      <c r="F16" s="284">
        <v>3</v>
      </c>
      <c r="G16" s="157">
        <f t="shared" si="3"/>
        <v>5</v>
      </c>
      <c r="H16" s="158">
        <f>G16/G19</f>
        <v>2.9822259334367173E-4</v>
      </c>
      <c r="I16" s="155"/>
      <c r="J16" s="284">
        <v>0</v>
      </c>
      <c r="K16" s="284">
        <v>0</v>
      </c>
      <c r="L16" s="284">
        <v>0</v>
      </c>
      <c r="M16" s="284">
        <v>0</v>
      </c>
      <c r="N16" s="284">
        <v>0</v>
      </c>
      <c r="O16" s="284">
        <v>5</v>
      </c>
      <c r="P16" s="157">
        <f t="shared" si="4"/>
        <v>5</v>
      </c>
      <c r="Q16" s="158">
        <f>P16/P19</f>
        <v>1.4788524105294291E-3</v>
      </c>
      <c r="R16" s="155"/>
      <c r="S16" s="155">
        <f t="shared" si="5"/>
        <v>0</v>
      </c>
      <c r="T16" s="155">
        <f t="shared" si="0"/>
        <v>2</v>
      </c>
      <c r="U16" s="155">
        <f t="shared" si="0"/>
        <v>0</v>
      </c>
      <c r="V16" s="155">
        <f t="shared" si="0"/>
        <v>0</v>
      </c>
      <c r="W16" s="155">
        <f t="shared" si="1"/>
        <v>0</v>
      </c>
      <c r="X16" s="155">
        <f t="shared" si="2"/>
        <v>8</v>
      </c>
      <c r="Y16" s="155">
        <f t="shared" si="6"/>
        <v>10</v>
      </c>
      <c r="Z16" s="158">
        <f>Y16/Y19</f>
        <v>4.9635181416588078E-4</v>
      </c>
      <c r="AA16" s="258"/>
    </row>
    <row r="17" spans="1:27" ht="12" customHeight="1">
      <c r="A17" s="159" t="s">
        <v>19</v>
      </c>
      <c r="B17" s="284">
        <v>0</v>
      </c>
      <c r="C17" s="284">
        <v>1</v>
      </c>
      <c r="D17" s="284">
        <v>1</v>
      </c>
      <c r="E17" s="284">
        <v>0</v>
      </c>
      <c r="F17" s="284">
        <v>2</v>
      </c>
      <c r="G17" s="157">
        <f t="shared" si="3"/>
        <v>4</v>
      </c>
      <c r="H17" s="158">
        <f>G17/G19</f>
        <v>2.3857807467493738E-4</v>
      </c>
      <c r="I17" s="155"/>
      <c r="J17" s="284">
        <v>0</v>
      </c>
      <c r="K17" s="284">
        <v>0</v>
      </c>
      <c r="L17" s="284">
        <v>0</v>
      </c>
      <c r="M17" s="284">
        <v>0</v>
      </c>
      <c r="N17" s="284">
        <v>0</v>
      </c>
      <c r="O17" s="284">
        <v>1</v>
      </c>
      <c r="P17" s="157">
        <f t="shared" si="4"/>
        <v>1</v>
      </c>
      <c r="Q17" s="158">
        <f>P17/P19</f>
        <v>2.9577048210588581E-4</v>
      </c>
      <c r="R17" s="155"/>
      <c r="S17" s="155">
        <f t="shared" si="5"/>
        <v>0</v>
      </c>
      <c r="T17" s="155">
        <f t="shared" si="0"/>
        <v>1</v>
      </c>
      <c r="U17" s="155">
        <f t="shared" si="0"/>
        <v>1</v>
      </c>
      <c r="V17" s="155">
        <f t="shared" si="0"/>
        <v>0</v>
      </c>
      <c r="W17" s="155">
        <f t="shared" si="1"/>
        <v>0</v>
      </c>
      <c r="X17" s="155">
        <f t="shared" si="2"/>
        <v>3</v>
      </c>
      <c r="Y17" s="155">
        <f t="shared" si="6"/>
        <v>5</v>
      </c>
      <c r="Z17" s="158">
        <f>Y17/Y19</f>
        <v>2.4817590708294039E-4</v>
      </c>
      <c r="AA17" s="258"/>
    </row>
    <row r="18" spans="1:27" ht="12" customHeight="1">
      <c r="A18" s="159"/>
      <c r="B18" s="155"/>
      <c r="C18" s="155"/>
      <c r="D18" s="155"/>
      <c r="E18" s="155"/>
      <c r="F18" s="155"/>
      <c r="G18" s="157"/>
      <c r="H18" s="155"/>
      <c r="I18" s="155"/>
      <c r="J18" s="155"/>
      <c r="K18" s="155"/>
      <c r="L18" s="155"/>
      <c r="M18" s="155"/>
      <c r="N18" s="155"/>
      <c r="O18" s="155"/>
      <c r="P18" s="157"/>
      <c r="Q18" s="155"/>
      <c r="R18" s="155"/>
      <c r="S18" s="155"/>
      <c r="T18" s="155"/>
      <c r="U18" s="155"/>
      <c r="V18" s="155"/>
      <c r="W18" s="155"/>
      <c r="X18" s="155"/>
      <c r="Y18" s="155"/>
      <c r="Z18" s="155"/>
    </row>
    <row r="19" spans="1:27" ht="12" customHeight="1">
      <c r="A19" s="160" t="s">
        <v>8</v>
      </c>
      <c r="B19" s="161">
        <f>SUM(B9:B17)</f>
        <v>8124</v>
      </c>
      <c r="C19" s="161">
        <f t="shared" ref="C19:F19" si="7">SUM(C9:C17)</f>
        <v>3270</v>
      </c>
      <c r="D19" s="161">
        <f t="shared" si="7"/>
        <v>2233</v>
      </c>
      <c r="E19" s="161">
        <f t="shared" si="7"/>
        <v>699</v>
      </c>
      <c r="F19" s="161">
        <f t="shared" si="7"/>
        <v>2440</v>
      </c>
      <c r="G19" s="161">
        <f t="shared" si="3"/>
        <v>16766</v>
      </c>
      <c r="H19" s="162">
        <f>G19/G19</f>
        <v>1</v>
      </c>
      <c r="I19" s="163"/>
      <c r="J19" s="161">
        <f>SUM(J9:J17)</f>
        <v>657</v>
      </c>
      <c r="K19" s="161">
        <f t="shared" ref="K19:O19" si="8">SUM(K9:K17)</f>
        <v>301</v>
      </c>
      <c r="L19" s="161">
        <f t="shared" si="8"/>
        <v>43</v>
      </c>
      <c r="M19" s="161">
        <f t="shared" si="8"/>
        <v>302</v>
      </c>
      <c r="N19" s="161">
        <f t="shared" si="8"/>
        <v>3</v>
      </c>
      <c r="O19" s="161">
        <f t="shared" si="8"/>
        <v>2075</v>
      </c>
      <c r="P19" s="161">
        <f t="shared" si="4"/>
        <v>3381</v>
      </c>
      <c r="Q19" s="162">
        <f>P19/P19</f>
        <v>1</v>
      </c>
      <c r="R19" s="163"/>
      <c r="S19" s="163">
        <f t="shared" si="5"/>
        <v>8781</v>
      </c>
      <c r="T19" s="163">
        <f t="shared" si="5"/>
        <v>3571</v>
      </c>
      <c r="U19" s="163">
        <f t="shared" si="5"/>
        <v>2276</v>
      </c>
      <c r="V19" s="163">
        <f t="shared" si="5"/>
        <v>1001</v>
      </c>
      <c r="W19" s="163">
        <f>N19</f>
        <v>3</v>
      </c>
      <c r="X19" s="163">
        <f>F19+O19</f>
        <v>4515</v>
      </c>
      <c r="Y19" s="163">
        <f t="shared" si="6"/>
        <v>20147</v>
      </c>
      <c r="Z19" s="162">
        <f>Y19/Y19</f>
        <v>1</v>
      </c>
    </row>
    <row r="20" spans="1:27" ht="12" customHeight="1">
      <c r="A20" s="160" t="s">
        <v>33</v>
      </c>
      <c r="B20" s="162">
        <f>B19/G19</f>
        <v>0.4845520696647978</v>
      </c>
      <c r="C20" s="162">
        <f>C19/G19</f>
        <v>0.19503757604676131</v>
      </c>
      <c r="D20" s="162">
        <f>D19/G19</f>
        <v>0.1331862101872838</v>
      </c>
      <c r="E20" s="162">
        <f>E19/G19</f>
        <v>4.1691518549445306E-2</v>
      </c>
      <c r="F20" s="162">
        <f>F19/G19</f>
        <v>0.14553262555171179</v>
      </c>
      <c r="G20" s="162">
        <f>G19/G19</f>
        <v>1</v>
      </c>
      <c r="H20" s="162"/>
      <c r="I20" s="162"/>
      <c r="J20" s="162">
        <f>J19/P19</f>
        <v>0.19432120674356698</v>
      </c>
      <c r="K20" s="162">
        <f>K19/P19</f>
        <v>8.9026915113871632E-2</v>
      </c>
      <c r="L20" s="162">
        <f>L19/P19</f>
        <v>1.2718130730553091E-2</v>
      </c>
      <c r="M20" s="162">
        <f>M19/P19</f>
        <v>8.9322685595977516E-2</v>
      </c>
      <c r="N20" s="162">
        <f>N19/P19</f>
        <v>8.8731144631765753E-4</v>
      </c>
      <c r="O20" s="162">
        <f>O19/P19</f>
        <v>0.61372375036971305</v>
      </c>
      <c r="P20" s="162">
        <f>P19/P19</f>
        <v>1</v>
      </c>
      <c r="Q20" s="162"/>
      <c r="R20" s="162"/>
      <c r="S20" s="162">
        <f>S19/Y19</f>
        <v>0.43584652801905993</v>
      </c>
      <c r="T20" s="162">
        <f>T19/Y19</f>
        <v>0.17724723283863603</v>
      </c>
      <c r="U20" s="162">
        <f>U19/Y19</f>
        <v>0.11296967290415447</v>
      </c>
      <c r="V20" s="162">
        <f>V19/Y19</f>
        <v>4.9684816598004666E-2</v>
      </c>
      <c r="W20" s="162">
        <f>W19/Y19</f>
        <v>1.4890554424976425E-4</v>
      </c>
      <c r="X20" s="162">
        <f>X19/Y19</f>
        <v>0.22410284409589518</v>
      </c>
      <c r="Y20" s="162">
        <f>Y19/Y19</f>
        <v>1</v>
      </c>
      <c r="Z20" s="162"/>
    </row>
    <row r="21" spans="1:27" ht="12" customHeight="1">
      <c r="A21" s="164" t="s">
        <v>89</v>
      </c>
      <c r="B21" s="155">
        <f>SUM(B10:B17)</f>
        <v>0</v>
      </c>
      <c r="C21" s="155">
        <f t="shared" ref="C21:P21" si="9">SUM(C10:C17)</f>
        <v>3254</v>
      </c>
      <c r="D21" s="155">
        <f t="shared" si="9"/>
        <v>2201</v>
      </c>
      <c r="E21" s="155">
        <f t="shared" si="9"/>
        <v>30</v>
      </c>
      <c r="F21" s="155">
        <f t="shared" si="9"/>
        <v>720</v>
      </c>
      <c r="G21" s="155">
        <f t="shared" si="9"/>
        <v>6205</v>
      </c>
      <c r="H21" s="155"/>
      <c r="I21" s="155"/>
      <c r="J21" s="155">
        <f t="shared" si="9"/>
        <v>0</v>
      </c>
      <c r="K21" s="155">
        <f t="shared" si="9"/>
        <v>285</v>
      </c>
      <c r="L21" s="155">
        <f t="shared" si="9"/>
        <v>23</v>
      </c>
      <c r="M21" s="155">
        <f t="shared" si="9"/>
        <v>3</v>
      </c>
      <c r="N21" s="155">
        <f t="shared" si="9"/>
        <v>0</v>
      </c>
      <c r="O21" s="155">
        <f t="shared" si="9"/>
        <v>328</v>
      </c>
      <c r="P21" s="155">
        <f t="shared" si="9"/>
        <v>639</v>
      </c>
      <c r="Q21" s="155"/>
      <c r="R21" s="155"/>
      <c r="S21" s="155">
        <f t="shared" ref="S21:V21" si="10">SUM(S10:S17)</f>
        <v>0</v>
      </c>
      <c r="T21" s="155">
        <f t="shared" si="10"/>
        <v>3539</v>
      </c>
      <c r="U21" s="155">
        <f t="shared" si="10"/>
        <v>2224</v>
      </c>
      <c r="V21" s="155">
        <f t="shared" si="10"/>
        <v>33</v>
      </c>
      <c r="W21" s="155">
        <f>SUM(W10:W17)</f>
        <v>0</v>
      </c>
      <c r="X21" s="155">
        <f>SUM(X10:X17)</f>
        <v>1048</v>
      </c>
      <c r="Y21" s="155">
        <f>SUM(Y10:Y17)</f>
        <v>6844</v>
      </c>
      <c r="Z21" s="155"/>
    </row>
    <row r="22" spans="1:27" ht="12" customHeight="1">
      <c r="A22" s="164" t="s">
        <v>34</v>
      </c>
      <c r="B22" s="158">
        <f t="shared" ref="B22:G22" si="11">B21/B19</f>
        <v>0</v>
      </c>
      <c r="C22" s="158">
        <f t="shared" si="11"/>
        <v>0.99510703363914377</v>
      </c>
      <c r="D22" s="158">
        <f t="shared" si="11"/>
        <v>0.98566950291088218</v>
      </c>
      <c r="E22" s="158">
        <f t="shared" si="11"/>
        <v>4.2918454935622317E-2</v>
      </c>
      <c r="F22" s="158">
        <f t="shared" si="11"/>
        <v>0.29508196721311475</v>
      </c>
      <c r="G22" s="158">
        <f t="shared" si="11"/>
        <v>0.37009423833949662</v>
      </c>
      <c r="H22" s="158"/>
      <c r="I22" s="158"/>
      <c r="J22" s="158">
        <f t="shared" ref="J22:P22" si="12">J21/J19</f>
        <v>0</v>
      </c>
      <c r="K22" s="158">
        <f t="shared" si="12"/>
        <v>0.94684385382059799</v>
      </c>
      <c r="L22" s="158">
        <f t="shared" si="12"/>
        <v>0.53488372093023251</v>
      </c>
      <c r="M22" s="158">
        <f t="shared" si="12"/>
        <v>9.9337748344370865E-3</v>
      </c>
      <c r="N22" s="158">
        <f t="shared" si="12"/>
        <v>0</v>
      </c>
      <c r="O22" s="158">
        <f t="shared" si="12"/>
        <v>0.15807228915662649</v>
      </c>
      <c r="P22" s="158">
        <f t="shared" si="12"/>
        <v>0.18899733806566105</v>
      </c>
      <c r="Q22" s="158"/>
      <c r="R22" s="158"/>
      <c r="S22" s="158">
        <f t="shared" ref="S22:Y22" si="13">S21/S19</f>
        <v>0</v>
      </c>
      <c r="T22" s="158">
        <f t="shared" si="13"/>
        <v>0.99103892467096055</v>
      </c>
      <c r="U22" s="158">
        <f t="shared" si="13"/>
        <v>0.97715289982425313</v>
      </c>
      <c r="V22" s="158">
        <f t="shared" si="13"/>
        <v>3.2967032967032968E-2</v>
      </c>
      <c r="W22" s="158">
        <f t="shared" si="13"/>
        <v>0</v>
      </c>
      <c r="X22" s="158">
        <f t="shared" si="13"/>
        <v>0.23211517165005538</v>
      </c>
      <c r="Y22" s="158">
        <f t="shared" si="13"/>
        <v>0.3397031816151288</v>
      </c>
      <c r="Z22" s="158"/>
    </row>
    <row r="23" spans="1:27" ht="12" customHeight="1">
      <c r="A23" s="165" t="s">
        <v>35</v>
      </c>
      <c r="B23" s="166">
        <f>B21/G21</f>
        <v>0</v>
      </c>
      <c r="C23" s="166">
        <f>C21/G21</f>
        <v>0.52441579371474623</v>
      </c>
      <c r="D23" s="166">
        <f>D21/G21</f>
        <v>0.35471394037066883</v>
      </c>
      <c r="E23" s="166">
        <f>E21/G21</f>
        <v>4.8348106365834007E-3</v>
      </c>
      <c r="F23" s="166">
        <f>F21/G21</f>
        <v>0.11603545527800162</v>
      </c>
      <c r="G23" s="166">
        <f>G21/G21</f>
        <v>1</v>
      </c>
      <c r="H23" s="166"/>
      <c r="I23" s="166"/>
      <c r="J23" s="166">
        <f>J21/P21</f>
        <v>0</v>
      </c>
      <c r="K23" s="166">
        <f>K21/P21</f>
        <v>0.4460093896713615</v>
      </c>
      <c r="L23" s="166">
        <f>L21/P21</f>
        <v>3.5993740219092331E-2</v>
      </c>
      <c r="M23" s="166">
        <f>M21/P21</f>
        <v>4.6948356807511738E-3</v>
      </c>
      <c r="N23" s="166">
        <f>N21/P21</f>
        <v>0</v>
      </c>
      <c r="O23" s="166">
        <f>O21/P21</f>
        <v>0.51330203442879496</v>
      </c>
      <c r="P23" s="166">
        <f>P21/P21</f>
        <v>1</v>
      </c>
      <c r="Q23" s="167"/>
      <c r="R23" s="166"/>
      <c r="S23" s="166">
        <f>S21/Y21</f>
        <v>0</v>
      </c>
      <c r="T23" s="166">
        <f>T21/Y21</f>
        <v>0.5170952659263589</v>
      </c>
      <c r="U23" s="166">
        <f>U21/Y21</f>
        <v>0.3249561659848042</v>
      </c>
      <c r="V23" s="166">
        <f>V21/Y21</f>
        <v>4.8217416715371124E-3</v>
      </c>
      <c r="W23" s="166">
        <f>W21/Y21</f>
        <v>0</v>
      </c>
      <c r="X23" s="166">
        <f>X21/Y21</f>
        <v>0.15312682641729983</v>
      </c>
      <c r="Y23" s="166">
        <f>Y21/Y21</f>
        <v>1</v>
      </c>
      <c r="Z23" s="166"/>
    </row>
    <row r="24" spans="1:27" ht="12" customHeight="1">
      <c r="A24" s="168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68"/>
      <c r="M24" s="270"/>
      <c r="N24" s="307" t="s">
        <v>20</v>
      </c>
      <c r="O24" s="308"/>
      <c r="P24" s="308"/>
      <c r="Q24" s="270"/>
      <c r="R24" s="155"/>
    </row>
    <row r="25" spans="1:27" ht="12" customHeight="1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</row>
    <row r="26" spans="1:27" ht="12" customHeight="1">
      <c r="A26" s="272" t="s">
        <v>75</v>
      </c>
      <c r="B26" s="170"/>
      <c r="C26" s="170"/>
      <c r="D26" s="170"/>
      <c r="E26" s="170"/>
      <c r="F26" s="170"/>
      <c r="G26" s="170"/>
      <c r="K26" s="170"/>
      <c r="L26" s="170"/>
      <c r="M26" s="170"/>
      <c r="N26" s="170"/>
      <c r="O26" s="170"/>
      <c r="P26" s="170"/>
      <c r="Q26" s="171"/>
      <c r="R26" s="171"/>
    </row>
    <row r="27" spans="1:27" ht="12" customHeight="1">
      <c r="A27" s="272" t="s">
        <v>285</v>
      </c>
      <c r="B27" s="171"/>
      <c r="C27" s="171"/>
      <c r="D27" s="171"/>
      <c r="E27" s="171"/>
      <c r="F27" s="171"/>
      <c r="G27" s="171"/>
      <c r="K27" s="171"/>
      <c r="N27" s="256"/>
      <c r="O27" s="171"/>
      <c r="P27" s="171"/>
      <c r="Q27" s="171"/>
      <c r="R27" s="171"/>
      <c r="T27" s="287"/>
      <c r="U27" s="288"/>
    </row>
    <row r="28" spans="1:27" ht="12" customHeight="1">
      <c r="A28" s="313" t="s">
        <v>292</v>
      </c>
      <c r="B28" s="172"/>
      <c r="C28" s="173"/>
      <c r="D28" s="174"/>
      <c r="E28" s="174"/>
      <c r="F28" s="174"/>
      <c r="G28" s="174"/>
      <c r="K28" s="174"/>
      <c r="L28" s="174"/>
      <c r="N28" s="257"/>
      <c r="O28" s="174"/>
      <c r="P28" s="257"/>
      <c r="Q28" s="175"/>
      <c r="R28" s="175"/>
      <c r="T28" s="287"/>
      <c r="U28" s="288"/>
    </row>
    <row r="29" spans="1:27" ht="12" customHeight="1">
      <c r="A29" s="273" t="s">
        <v>46</v>
      </c>
      <c r="B29" s="144"/>
      <c r="C29" s="144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261"/>
      <c r="Q29" s="175"/>
      <c r="R29" s="175"/>
      <c r="T29" s="139"/>
    </row>
    <row r="30" spans="1:27" ht="12" customHeight="1">
      <c r="A30" s="145"/>
      <c r="B30" s="146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7"/>
      <c r="R30" s="145"/>
      <c r="T30" s="176"/>
      <c r="U30" s="158"/>
    </row>
    <row r="31" spans="1:27" ht="12" customHeight="1">
      <c r="A31" s="147"/>
      <c r="B31" s="305" t="s">
        <v>37</v>
      </c>
      <c r="C31" s="305"/>
      <c r="D31" s="305"/>
      <c r="E31" s="305"/>
      <c r="F31" s="305"/>
      <c r="G31" s="305"/>
      <c r="H31" s="148"/>
      <c r="I31" s="147"/>
      <c r="J31" s="305" t="s">
        <v>38</v>
      </c>
      <c r="K31" s="306"/>
      <c r="L31" s="306"/>
      <c r="M31" s="306"/>
      <c r="N31" s="306"/>
      <c r="O31" s="306"/>
      <c r="P31" s="306"/>
      <c r="Q31" s="269"/>
      <c r="R31" s="147"/>
      <c r="S31" s="305" t="s">
        <v>77</v>
      </c>
      <c r="T31" s="306"/>
      <c r="U31" s="306"/>
      <c r="V31" s="306"/>
      <c r="W31" s="306"/>
      <c r="X31" s="306"/>
      <c r="Y31" s="306"/>
      <c r="Z31" s="150"/>
    </row>
    <row r="32" spans="1:27" ht="24" customHeight="1">
      <c r="A32" s="151"/>
      <c r="B32" s="152" t="s">
        <v>4</v>
      </c>
      <c r="C32" s="152" t="s">
        <v>5</v>
      </c>
      <c r="D32" s="152" t="s">
        <v>6</v>
      </c>
      <c r="E32" s="152" t="s">
        <v>7</v>
      </c>
      <c r="F32" s="152" t="s">
        <v>10</v>
      </c>
      <c r="G32" s="152" t="s">
        <v>8</v>
      </c>
      <c r="H32" s="153" t="s">
        <v>33</v>
      </c>
      <c r="I32" s="152"/>
      <c r="J32" s="152" t="s">
        <v>4</v>
      </c>
      <c r="K32" s="152" t="s">
        <v>5</v>
      </c>
      <c r="L32" s="152" t="s">
        <v>6</v>
      </c>
      <c r="M32" s="152" t="s">
        <v>7</v>
      </c>
      <c r="N32" s="152" t="s">
        <v>9</v>
      </c>
      <c r="O32" s="152" t="s">
        <v>10</v>
      </c>
      <c r="P32" s="154" t="s">
        <v>8</v>
      </c>
      <c r="Q32" s="153" t="s">
        <v>33</v>
      </c>
      <c r="R32" s="152"/>
      <c r="S32" s="152" t="s">
        <v>4</v>
      </c>
      <c r="T32" s="152" t="s">
        <v>5</v>
      </c>
      <c r="U32" s="152" t="s">
        <v>6</v>
      </c>
      <c r="V32" s="152" t="s">
        <v>7</v>
      </c>
      <c r="W32" s="152" t="s">
        <v>9</v>
      </c>
      <c r="X32" s="152" t="s">
        <v>10</v>
      </c>
      <c r="Y32" s="154" t="s">
        <v>8</v>
      </c>
      <c r="Z32" s="153" t="s">
        <v>33</v>
      </c>
    </row>
    <row r="33" spans="1:26" ht="12" customHeight="1">
      <c r="A33" s="14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77"/>
      <c r="R33" s="147"/>
      <c r="S33" s="155"/>
      <c r="T33" s="155"/>
      <c r="U33" s="155"/>
      <c r="V33" s="155"/>
      <c r="W33" s="155"/>
      <c r="X33" s="155"/>
      <c r="Y33" s="155"/>
      <c r="Z33" s="155"/>
    </row>
    <row r="34" spans="1:26" ht="12" customHeight="1">
      <c r="A34" s="156" t="s">
        <v>11</v>
      </c>
      <c r="B34" s="284">
        <v>2443274</v>
      </c>
      <c r="C34" s="284">
        <v>3288</v>
      </c>
      <c r="D34" s="284">
        <v>5753</v>
      </c>
      <c r="E34" s="284">
        <v>191846</v>
      </c>
      <c r="F34" s="284">
        <v>566636</v>
      </c>
      <c r="G34" s="284">
        <f>SUM(B34:F34)</f>
        <v>3210797</v>
      </c>
      <c r="H34" s="158">
        <f>G34/G44</f>
        <v>0.71187976519563634</v>
      </c>
      <c r="I34" s="178"/>
      <c r="J34" s="284">
        <v>601007</v>
      </c>
      <c r="K34" s="284">
        <v>16337</v>
      </c>
      <c r="L34" s="284">
        <v>23533</v>
      </c>
      <c r="M34" s="284">
        <v>277559</v>
      </c>
      <c r="N34" s="284">
        <v>3772</v>
      </c>
      <c r="O34" s="284">
        <v>1672300</v>
      </c>
      <c r="P34" s="284">
        <f>SUM(J34:O34)</f>
        <v>2594508</v>
      </c>
      <c r="Q34" s="158">
        <f>P34/P44</f>
        <v>0.81467177102722743</v>
      </c>
      <c r="R34" s="178"/>
      <c r="S34" s="155">
        <f>B34+J34</f>
        <v>3044281</v>
      </c>
      <c r="T34" s="155">
        <f t="shared" ref="T34:V42" si="14">C34+K34</f>
        <v>19625</v>
      </c>
      <c r="U34" s="155">
        <f t="shared" si="14"/>
        <v>29286</v>
      </c>
      <c r="V34" s="155">
        <f>E34+M34</f>
        <v>469405</v>
      </c>
      <c r="W34" s="155">
        <f t="shared" ref="W34:W42" si="15">N34</f>
        <v>3772</v>
      </c>
      <c r="X34" s="155">
        <f t="shared" ref="X34:X42" si="16">F34+O34</f>
        <v>2238936</v>
      </c>
      <c r="Y34" s="155">
        <f>SUM(S34:X34)</f>
        <v>5805305</v>
      </c>
      <c r="Z34" s="158">
        <f>Y34/Y44</f>
        <v>0.75442207157965213</v>
      </c>
    </row>
    <row r="35" spans="1:26" ht="12" customHeight="1">
      <c r="A35" s="159" t="s">
        <v>12</v>
      </c>
      <c r="B35" s="284">
        <v>0</v>
      </c>
      <c r="C35" s="284">
        <v>352860</v>
      </c>
      <c r="D35" s="284">
        <v>375890</v>
      </c>
      <c r="E35" s="284">
        <v>6927</v>
      </c>
      <c r="F35" s="284">
        <v>100471</v>
      </c>
      <c r="G35" s="284">
        <f t="shared" ref="G35:G42" si="17">SUM(B35:F35)</f>
        <v>836148</v>
      </c>
      <c r="H35" s="158">
        <f>G35/G44</f>
        <v>0.18538600911512029</v>
      </c>
      <c r="I35" s="178"/>
      <c r="J35" s="284">
        <v>0</v>
      </c>
      <c r="K35" s="284">
        <v>42436</v>
      </c>
      <c r="L35" s="284">
        <v>16593</v>
      </c>
      <c r="M35" s="284">
        <v>2626</v>
      </c>
      <c r="N35" s="284">
        <v>0</v>
      </c>
      <c r="O35" s="284">
        <v>129781</v>
      </c>
      <c r="P35" s="284">
        <f t="shared" ref="P35:P42" si="18">SUM(J35:O35)</f>
        <v>191436</v>
      </c>
      <c r="Q35" s="158">
        <f>P35/P44</f>
        <v>6.0110627971996351E-2</v>
      </c>
      <c r="R35" s="178"/>
      <c r="S35" s="155">
        <f t="shared" ref="S35:S42" si="19">B35+J35</f>
        <v>0</v>
      </c>
      <c r="T35" s="155">
        <f t="shared" si="14"/>
        <v>395296</v>
      </c>
      <c r="U35" s="155">
        <f t="shared" si="14"/>
        <v>392483</v>
      </c>
      <c r="V35" s="155">
        <f t="shared" si="14"/>
        <v>9553</v>
      </c>
      <c r="W35" s="155">
        <f t="shared" si="15"/>
        <v>0</v>
      </c>
      <c r="X35" s="155">
        <f t="shared" si="16"/>
        <v>230252</v>
      </c>
      <c r="Y35" s="155">
        <f>SUM(S35:X35)</f>
        <v>1027584</v>
      </c>
      <c r="Z35" s="158">
        <f>Y35/Y44</f>
        <v>0.13353855654476471</v>
      </c>
    </row>
    <row r="36" spans="1:26" ht="12" customHeight="1">
      <c r="A36" s="159" t="s">
        <v>13</v>
      </c>
      <c r="B36" s="284">
        <v>0</v>
      </c>
      <c r="C36" s="284">
        <v>367307</v>
      </c>
      <c r="D36" s="284">
        <v>0</v>
      </c>
      <c r="E36" s="284">
        <v>0</v>
      </c>
      <c r="F36" s="284">
        <v>57796</v>
      </c>
      <c r="G36" s="284">
        <f t="shared" si="17"/>
        <v>425103</v>
      </c>
      <c r="H36" s="158">
        <f>G36/G44</f>
        <v>9.4251434713549492E-2</v>
      </c>
      <c r="I36" s="178"/>
      <c r="J36" s="284">
        <v>0</v>
      </c>
      <c r="K36" s="284">
        <v>192735</v>
      </c>
      <c r="L36" s="284">
        <v>0</v>
      </c>
      <c r="M36" s="284">
        <v>0</v>
      </c>
      <c r="N36" s="284">
        <v>0</v>
      </c>
      <c r="O36" s="284">
        <v>116388</v>
      </c>
      <c r="P36" s="284">
        <f t="shared" si="18"/>
        <v>309123</v>
      </c>
      <c r="Q36" s="158">
        <f>P36/P44</f>
        <v>9.7064176281302511E-2</v>
      </c>
      <c r="R36" s="178"/>
      <c r="S36" s="155">
        <f t="shared" si="19"/>
        <v>0</v>
      </c>
      <c r="T36" s="155">
        <f t="shared" si="14"/>
        <v>560042</v>
      </c>
      <c r="U36" s="155">
        <f t="shared" si="14"/>
        <v>0</v>
      </c>
      <c r="V36" s="155">
        <f t="shared" si="14"/>
        <v>0</v>
      </c>
      <c r="W36" s="155">
        <f t="shared" si="15"/>
        <v>0</v>
      </c>
      <c r="X36" s="155">
        <f t="shared" si="16"/>
        <v>174184</v>
      </c>
      <c r="Y36" s="155">
        <f t="shared" ref="Y36:Y42" si="20">SUM(S36:X36)</f>
        <v>734226</v>
      </c>
      <c r="Z36" s="158">
        <f>Y36/Y44</f>
        <v>9.5415538016976137E-2</v>
      </c>
    </row>
    <row r="37" spans="1:26" ht="12" customHeight="1">
      <c r="A37" s="159" t="s">
        <v>14</v>
      </c>
      <c r="B37" s="284">
        <v>0</v>
      </c>
      <c r="C37" s="284">
        <v>421</v>
      </c>
      <c r="D37" s="284">
        <v>3851</v>
      </c>
      <c r="E37" s="284">
        <v>0</v>
      </c>
      <c r="F37" s="284">
        <v>451</v>
      </c>
      <c r="G37" s="284">
        <f t="shared" si="17"/>
        <v>4723</v>
      </c>
      <c r="H37" s="158">
        <f>G37/G44</f>
        <v>1.0471568682227466E-3</v>
      </c>
      <c r="I37" s="178"/>
      <c r="J37" s="284">
        <v>0</v>
      </c>
      <c r="K37" s="284">
        <v>0</v>
      </c>
      <c r="L37" s="284">
        <v>0</v>
      </c>
      <c r="M37" s="284">
        <v>0</v>
      </c>
      <c r="N37" s="284">
        <v>0</v>
      </c>
      <c r="O37" s="284">
        <v>0</v>
      </c>
      <c r="P37" s="284">
        <f t="shared" si="18"/>
        <v>0</v>
      </c>
      <c r="Q37" s="158">
        <f>P37/P44</f>
        <v>0</v>
      </c>
      <c r="R37" s="178"/>
      <c r="S37" s="155">
        <f t="shared" si="19"/>
        <v>0</v>
      </c>
      <c r="T37" s="155">
        <f t="shared" si="14"/>
        <v>421</v>
      </c>
      <c r="U37" s="155">
        <f t="shared" si="14"/>
        <v>3851</v>
      </c>
      <c r="V37" s="155">
        <f t="shared" si="14"/>
        <v>0</v>
      </c>
      <c r="W37" s="155">
        <f t="shared" si="15"/>
        <v>0</v>
      </c>
      <c r="X37" s="155">
        <f t="shared" si="16"/>
        <v>451</v>
      </c>
      <c r="Y37" s="155">
        <f t="shared" si="20"/>
        <v>4723</v>
      </c>
      <c r="Z37" s="158">
        <f>Y37/Y44</f>
        <v>6.1377230723806881E-4</v>
      </c>
    </row>
    <row r="38" spans="1:26" ht="12" customHeight="1">
      <c r="A38" s="159" t="s">
        <v>109</v>
      </c>
      <c r="B38" s="284">
        <v>0</v>
      </c>
      <c r="C38" s="284">
        <v>7633</v>
      </c>
      <c r="D38" s="284">
        <v>6076</v>
      </c>
      <c r="E38" s="284">
        <v>0</v>
      </c>
      <c r="F38" s="284">
        <v>3152</v>
      </c>
      <c r="G38" s="284">
        <f t="shared" si="17"/>
        <v>16861</v>
      </c>
      <c r="H38" s="158">
        <f>G38/G44</f>
        <v>3.7383256309768647E-3</v>
      </c>
      <c r="I38" s="178"/>
      <c r="J38" s="284">
        <v>0</v>
      </c>
      <c r="K38" s="284">
        <v>9657</v>
      </c>
      <c r="L38" s="284">
        <v>674</v>
      </c>
      <c r="M38" s="284">
        <v>0</v>
      </c>
      <c r="N38" s="284">
        <v>0</v>
      </c>
      <c r="O38" s="284">
        <v>63757</v>
      </c>
      <c r="P38" s="284">
        <f t="shared" si="18"/>
        <v>74088</v>
      </c>
      <c r="Q38" s="158">
        <f>P38/P44</f>
        <v>2.3263525173892401E-2</v>
      </c>
      <c r="R38" s="178"/>
      <c r="S38" s="155">
        <f t="shared" si="19"/>
        <v>0</v>
      </c>
      <c r="T38" s="155">
        <f t="shared" si="14"/>
        <v>17290</v>
      </c>
      <c r="U38" s="155">
        <f t="shared" si="14"/>
        <v>6750</v>
      </c>
      <c r="V38" s="155">
        <f t="shared" si="14"/>
        <v>0</v>
      </c>
      <c r="W38" s="155">
        <f t="shared" si="15"/>
        <v>0</v>
      </c>
      <c r="X38" s="155">
        <f t="shared" si="16"/>
        <v>66909</v>
      </c>
      <c r="Y38" s="155">
        <f t="shared" si="20"/>
        <v>90949</v>
      </c>
      <c r="Z38" s="158">
        <f>Y38/Y44</f>
        <v>1.1819177973956197E-2</v>
      </c>
    </row>
    <row r="39" spans="1:26" ht="12" customHeight="1">
      <c r="A39" s="159" t="s">
        <v>16</v>
      </c>
      <c r="B39" s="284">
        <v>0</v>
      </c>
      <c r="C39" s="284">
        <v>8238</v>
      </c>
      <c r="D39" s="284">
        <v>0</v>
      </c>
      <c r="E39" s="284">
        <v>0</v>
      </c>
      <c r="F39" s="284">
        <v>2604</v>
      </c>
      <c r="G39" s="284">
        <f t="shared" si="17"/>
        <v>10842</v>
      </c>
      <c r="H39" s="158">
        <f>G39/G44</f>
        <v>2.4038269670275288E-3</v>
      </c>
      <c r="I39" s="178"/>
      <c r="J39" s="284">
        <v>0</v>
      </c>
      <c r="K39" s="284">
        <v>5169</v>
      </c>
      <c r="L39" s="284">
        <v>0</v>
      </c>
      <c r="M39" s="284">
        <v>0</v>
      </c>
      <c r="N39" s="284">
        <v>0</v>
      </c>
      <c r="O39" s="284">
        <v>3083</v>
      </c>
      <c r="P39" s="284">
        <f t="shared" si="18"/>
        <v>8252</v>
      </c>
      <c r="Q39" s="158">
        <f>P39/P44</f>
        <v>2.5911161015948615E-3</v>
      </c>
      <c r="R39" s="178"/>
      <c r="S39" s="155">
        <f t="shared" si="19"/>
        <v>0</v>
      </c>
      <c r="T39" s="155">
        <f t="shared" si="14"/>
        <v>13407</v>
      </c>
      <c r="U39" s="155">
        <f t="shared" si="14"/>
        <v>0</v>
      </c>
      <c r="V39" s="155">
        <f t="shared" si="14"/>
        <v>0</v>
      </c>
      <c r="W39" s="155">
        <f t="shared" si="15"/>
        <v>0</v>
      </c>
      <c r="X39" s="155">
        <f t="shared" si="16"/>
        <v>5687</v>
      </c>
      <c r="Y39" s="155">
        <f t="shared" si="20"/>
        <v>19094</v>
      </c>
      <c r="Z39" s="158">
        <f>Y39/Y44</f>
        <v>2.481339918357757E-3</v>
      </c>
    </row>
    <row r="40" spans="1:26" ht="12" customHeight="1">
      <c r="A40" s="159" t="s">
        <v>17</v>
      </c>
      <c r="B40" s="284">
        <v>0</v>
      </c>
      <c r="C40" s="284">
        <v>2380</v>
      </c>
      <c r="D40" s="284">
        <v>0</v>
      </c>
      <c r="E40" s="284">
        <v>0</v>
      </c>
      <c r="F40" s="284">
        <v>896</v>
      </c>
      <c r="G40" s="284">
        <f t="shared" si="17"/>
        <v>3276</v>
      </c>
      <c r="H40" s="158">
        <f>G40/G44</f>
        <v>7.263362058644332E-4</v>
      </c>
      <c r="I40" s="178"/>
      <c r="J40" s="284">
        <v>0</v>
      </c>
      <c r="K40" s="284">
        <v>2336</v>
      </c>
      <c r="L40" s="284">
        <v>0</v>
      </c>
      <c r="M40" s="284">
        <v>0</v>
      </c>
      <c r="N40" s="284">
        <v>0</v>
      </c>
      <c r="O40" s="284">
        <v>2264</v>
      </c>
      <c r="P40" s="284">
        <f t="shared" si="18"/>
        <v>4600</v>
      </c>
      <c r="Q40" s="158">
        <f>P40/P44</f>
        <v>1.4443933673456571E-3</v>
      </c>
      <c r="R40" s="178"/>
      <c r="S40" s="155">
        <f t="shared" si="19"/>
        <v>0</v>
      </c>
      <c r="T40" s="155">
        <f t="shared" si="14"/>
        <v>4716</v>
      </c>
      <c r="U40" s="155">
        <f t="shared" si="14"/>
        <v>0</v>
      </c>
      <c r="V40" s="155">
        <f t="shared" si="14"/>
        <v>0</v>
      </c>
      <c r="W40" s="155">
        <f t="shared" si="15"/>
        <v>0</v>
      </c>
      <c r="X40" s="155">
        <f t="shared" si="16"/>
        <v>3160</v>
      </c>
      <c r="Y40" s="155">
        <f t="shared" si="20"/>
        <v>7876</v>
      </c>
      <c r="Z40" s="158">
        <f>Y40/Y44</f>
        <v>1.023516978997889E-3</v>
      </c>
    </row>
    <row r="41" spans="1:26" ht="12" customHeight="1">
      <c r="A41" s="159" t="s">
        <v>18</v>
      </c>
      <c r="B41" s="284">
        <v>0</v>
      </c>
      <c r="C41" s="284">
        <v>885</v>
      </c>
      <c r="D41" s="284">
        <v>0</v>
      </c>
      <c r="E41" s="284">
        <v>0</v>
      </c>
      <c r="F41" s="284">
        <v>618</v>
      </c>
      <c r="G41" s="284">
        <f t="shared" si="17"/>
        <v>1503</v>
      </c>
      <c r="H41" s="158">
        <f>G41/G44</f>
        <v>3.332366658773636E-4</v>
      </c>
      <c r="I41" s="178"/>
      <c r="J41" s="284">
        <v>0</v>
      </c>
      <c r="K41" s="284">
        <v>0</v>
      </c>
      <c r="L41" s="284">
        <v>0</v>
      </c>
      <c r="M41" s="284">
        <v>0</v>
      </c>
      <c r="N41" s="284">
        <v>0</v>
      </c>
      <c r="O41" s="284">
        <v>2224</v>
      </c>
      <c r="P41" s="284">
        <f t="shared" si="18"/>
        <v>2224</v>
      </c>
      <c r="Q41" s="158">
        <f>P41/P44</f>
        <v>6.9833279325581333E-4</v>
      </c>
      <c r="R41" s="178"/>
      <c r="S41" s="155">
        <f t="shared" si="19"/>
        <v>0</v>
      </c>
      <c r="T41" s="155">
        <f t="shared" si="14"/>
        <v>885</v>
      </c>
      <c r="U41" s="155">
        <f t="shared" si="14"/>
        <v>0</v>
      </c>
      <c r="V41" s="155">
        <f t="shared" si="14"/>
        <v>0</v>
      </c>
      <c r="W41" s="155">
        <f t="shared" si="15"/>
        <v>0</v>
      </c>
      <c r="X41" s="155">
        <f t="shared" si="16"/>
        <v>2842</v>
      </c>
      <c r="Y41" s="155">
        <f t="shared" si="20"/>
        <v>3727</v>
      </c>
      <c r="Z41" s="158">
        <f>Y41/Y44</f>
        <v>4.843382149219315E-4</v>
      </c>
    </row>
    <row r="42" spans="1:26" ht="12" customHeight="1">
      <c r="A42" s="159" t="s">
        <v>19</v>
      </c>
      <c r="B42" s="284">
        <v>0</v>
      </c>
      <c r="C42" s="284">
        <v>405</v>
      </c>
      <c r="D42" s="284">
        <v>107</v>
      </c>
      <c r="E42" s="284">
        <v>0</v>
      </c>
      <c r="F42" s="284">
        <v>543</v>
      </c>
      <c r="G42" s="284">
        <f t="shared" si="17"/>
        <v>1055</v>
      </c>
      <c r="H42" s="158">
        <f>G42/G44</f>
        <v>2.3390863772496248E-4</v>
      </c>
      <c r="I42" s="178"/>
      <c r="J42" s="284">
        <v>0</v>
      </c>
      <c r="K42" s="284">
        <v>0</v>
      </c>
      <c r="L42" s="284">
        <v>0</v>
      </c>
      <c r="M42" s="284">
        <v>0</v>
      </c>
      <c r="N42" s="284">
        <v>0</v>
      </c>
      <c r="O42" s="284">
        <v>497</v>
      </c>
      <c r="P42" s="284">
        <f t="shared" si="18"/>
        <v>497</v>
      </c>
      <c r="Q42" s="158">
        <f>P42/P44</f>
        <v>1.5605728338495469E-4</v>
      </c>
      <c r="R42" s="178"/>
      <c r="S42" s="155">
        <f t="shared" si="19"/>
        <v>0</v>
      </c>
      <c r="T42" s="155">
        <f t="shared" si="14"/>
        <v>405</v>
      </c>
      <c r="U42" s="155">
        <f t="shared" si="14"/>
        <v>107</v>
      </c>
      <c r="V42" s="155">
        <f t="shared" si="14"/>
        <v>0</v>
      </c>
      <c r="W42" s="155">
        <f t="shared" si="15"/>
        <v>0</v>
      </c>
      <c r="X42" s="155">
        <f t="shared" si="16"/>
        <v>1040</v>
      </c>
      <c r="Y42" s="155">
        <f t="shared" si="20"/>
        <v>1552</v>
      </c>
      <c r="Z42" s="158">
        <f>Y42/Y44</f>
        <v>2.0168846513518584E-4</v>
      </c>
    </row>
    <row r="43" spans="1:26" ht="12" customHeight="1">
      <c r="A43" s="159"/>
      <c r="B43" s="155"/>
      <c r="C43" s="155"/>
      <c r="D43" s="155"/>
      <c r="E43" s="155"/>
      <c r="F43" s="155"/>
      <c r="G43" s="157"/>
      <c r="H43" s="155"/>
      <c r="I43" s="178"/>
      <c r="J43" s="155"/>
      <c r="K43" s="155"/>
      <c r="L43" s="155"/>
      <c r="M43" s="155"/>
      <c r="N43" s="155"/>
      <c r="O43" s="155"/>
      <c r="P43" s="157"/>
      <c r="Q43" s="155"/>
      <c r="R43" s="178"/>
      <c r="S43" s="155"/>
      <c r="T43" s="155"/>
      <c r="U43" s="155"/>
      <c r="V43" s="155"/>
      <c r="W43" s="155"/>
      <c r="X43" s="155"/>
      <c r="Y43" s="155"/>
      <c r="Z43" s="155"/>
    </row>
    <row r="44" spans="1:26" ht="12" customHeight="1">
      <c r="A44" s="160" t="s">
        <v>8</v>
      </c>
      <c r="B44" s="285">
        <f>SUM(B34:B42)</f>
        <v>2443274</v>
      </c>
      <c r="C44" s="285">
        <f t="shared" ref="C44:G44" si="21">SUM(C34:C42)</f>
        <v>743417</v>
      </c>
      <c r="D44" s="285">
        <f t="shared" si="21"/>
        <v>391677</v>
      </c>
      <c r="E44" s="285">
        <f t="shared" si="21"/>
        <v>198773</v>
      </c>
      <c r="F44" s="285">
        <f t="shared" si="21"/>
        <v>733167</v>
      </c>
      <c r="G44" s="285">
        <f t="shared" si="21"/>
        <v>4510308</v>
      </c>
      <c r="H44" s="162">
        <f>G44/G44</f>
        <v>1</v>
      </c>
      <c r="I44" s="163"/>
      <c r="J44" s="285">
        <f t="shared" ref="J44:P44" si="22">SUM(J34:J42)</f>
        <v>601007</v>
      </c>
      <c r="K44" s="285">
        <f t="shared" si="22"/>
        <v>268670</v>
      </c>
      <c r="L44" s="285">
        <f t="shared" si="22"/>
        <v>40800</v>
      </c>
      <c r="M44" s="285">
        <f t="shared" si="22"/>
        <v>280185</v>
      </c>
      <c r="N44" s="285">
        <f t="shared" si="22"/>
        <v>3772</v>
      </c>
      <c r="O44" s="285">
        <f t="shared" si="22"/>
        <v>1990294</v>
      </c>
      <c r="P44" s="285">
        <f t="shared" si="22"/>
        <v>3184728</v>
      </c>
      <c r="Q44" s="162">
        <f>P44/P44</f>
        <v>1</v>
      </c>
      <c r="R44" s="163"/>
      <c r="S44" s="163">
        <f t="shared" ref="S44:V44" si="23">B44+J44</f>
        <v>3044281</v>
      </c>
      <c r="T44" s="163">
        <f t="shared" si="23"/>
        <v>1012087</v>
      </c>
      <c r="U44" s="163">
        <f t="shared" si="23"/>
        <v>432477</v>
      </c>
      <c r="V44" s="163">
        <f t="shared" si="23"/>
        <v>478958</v>
      </c>
      <c r="W44" s="163">
        <f>N44</f>
        <v>3772</v>
      </c>
      <c r="X44" s="163">
        <f>F44+O44</f>
        <v>2723461</v>
      </c>
      <c r="Y44" s="163">
        <f t="shared" ref="Y44" si="24">SUM(S44:X44)</f>
        <v>7695036</v>
      </c>
      <c r="Z44" s="162">
        <f>Y44/Y44</f>
        <v>1</v>
      </c>
    </row>
    <row r="45" spans="1:26" ht="12" customHeight="1">
      <c r="A45" s="160" t="s">
        <v>33</v>
      </c>
      <c r="B45" s="162">
        <f>B44/G44</f>
        <v>0.54170890325006626</v>
      </c>
      <c r="C45" s="162">
        <f>C44/G44</f>
        <v>0.16482621585931603</v>
      </c>
      <c r="D45" s="162">
        <f>D44/G44</f>
        <v>8.6840410898767886E-2</v>
      </c>
      <c r="E45" s="162">
        <f>E44/G44</f>
        <v>4.4070826205217024E-2</v>
      </c>
      <c r="F45" s="162">
        <f>F44/G44</f>
        <v>0.16255364378663276</v>
      </c>
      <c r="G45" s="162">
        <f>G44/G44</f>
        <v>1</v>
      </c>
      <c r="H45" s="162"/>
      <c r="I45" s="162"/>
      <c r="J45" s="162">
        <f>J44/P44</f>
        <v>0.18871533141919813</v>
      </c>
      <c r="K45" s="162">
        <f>K44/P44</f>
        <v>8.436199260972993E-2</v>
      </c>
      <c r="L45" s="162">
        <f>L44/P44</f>
        <v>1.2811141171239741E-2</v>
      </c>
      <c r="M45" s="162">
        <f>M44/P44</f>
        <v>8.7977686006465855E-2</v>
      </c>
      <c r="N45" s="162">
        <f>N44/P44</f>
        <v>1.1844025612234388E-3</v>
      </c>
      <c r="O45" s="162">
        <f>O44/P44</f>
        <v>0.62494944623214288</v>
      </c>
      <c r="P45" s="162">
        <f>P44/P44</f>
        <v>1</v>
      </c>
      <c r="Q45" s="162"/>
      <c r="R45" s="162"/>
      <c r="S45" s="162">
        <f>S44/Y44</f>
        <v>0.39561621284162934</v>
      </c>
      <c r="T45" s="162">
        <f>T44/Y44</f>
        <v>0.13152466083329564</v>
      </c>
      <c r="U45" s="162">
        <f>U44/Y44</f>
        <v>5.6202076247596502E-2</v>
      </c>
      <c r="V45" s="162">
        <f>V44/Y44</f>
        <v>6.2242463842924194E-2</v>
      </c>
      <c r="W45" s="162">
        <f>W44/Y44</f>
        <v>4.9018614077958828E-4</v>
      </c>
      <c r="X45" s="162">
        <f>X44/Y44</f>
        <v>0.35392440009377474</v>
      </c>
      <c r="Y45" s="162">
        <f>Y44/Y44</f>
        <v>1</v>
      </c>
      <c r="Z45" s="162"/>
    </row>
    <row r="46" spans="1:26" ht="12" customHeight="1">
      <c r="A46" s="164" t="s">
        <v>89</v>
      </c>
      <c r="B46" s="155">
        <f>SUM(B35:B42)</f>
        <v>0</v>
      </c>
      <c r="C46" s="155">
        <f t="shared" ref="C46:P46" si="25">SUM(C35:C42)</f>
        <v>740129</v>
      </c>
      <c r="D46" s="155">
        <f t="shared" si="25"/>
        <v>385924</v>
      </c>
      <c r="E46" s="155">
        <f t="shared" si="25"/>
        <v>6927</v>
      </c>
      <c r="F46" s="155">
        <f t="shared" si="25"/>
        <v>166531</v>
      </c>
      <c r="G46" s="155">
        <f t="shared" si="25"/>
        <v>1299511</v>
      </c>
      <c r="H46" s="155"/>
      <c r="I46" s="155"/>
      <c r="J46" s="155">
        <f t="shared" si="25"/>
        <v>0</v>
      </c>
      <c r="K46" s="155">
        <f t="shared" si="25"/>
        <v>252333</v>
      </c>
      <c r="L46" s="155">
        <f t="shared" si="25"/>
        <v>17267</v>
      </c>
      <c r="M46" s="155">
        <f t="shared" si="25"/>
        <v>2626</v>
      </c>
      <c r="N46" s="155">
        <f t="shared" si="25"/>
        <v>0</v>
      </c>
      <c r="O46" s="155">
        <f t="shared" si="25"/>
        <v>317994</v>
      </c>
      <c r="P46" s="155">
        <f t="shared" si="25"/>
        <v>590220</v>
      </c>
      <c r="Q46" s="155"/>
      <c r="R46" s="155"/>
      <c r="S46" s="155">
        <f t="shared" ref="S46:W46" si="26">SUM(S35:S42)</f>
        <v>0</v>
      </c>
      <c r="T46" s="155">
        <f t="shared" si="26"/>
        <v>992462</v>
      </c>
      <c r="U46" s="155">
        <f t="shared" si="26"/>
        <v>403191</v>
      </c>
      <c r="V46" s="155">
        <f t="shared" si="26"/>
        <v>9553</v>
      </c>
      <c r="W46" s="155">
        <f t="shared" si="26"/>
        <v>0</v>
      </c>
      <c r="X46" s="155">
        <f>SUM(X35:X42)</f>
        <v>484525</v>
      </c>
      <c r="Y46" s="155">
        <f>SUM(Y35:Y42)</f>
        <v>1889731</v>
      </c>
      <c r="Z46" s="155"/>
    </row>
    <row r="47" spans="1:26" ht="12" customHeight="1">
      <c r="A47" s="164" t="s">
        <v>34</v>
      </c>
      <c r="B47" s="158">
        <f t="shared" ref="B47:G47" si="27">B46/B44</f>
        <v>0</v>
      </c>
      <c r="C47" s="158">
        <f t="shared" si="27"/>
        <v>0.99557717942957991</v>
      </c>
      <c r="D47" s="158">
        <f t="shared" si="27"/>
        <v>0.98531187687814192</v>
      </c>
      <c r="E47" s="158">
        <f t="shared" si="27"/>
        <v>3.4848797371876461E-2</v>
      </c>
      <c r="F47" s="158">
        <f t="shared" si="27"/>
        <v>0.22713924658365692</v>
      </c>
      <c r="G47" s="158">
        <f t="shared" si="27"/>
        <v>0.28812023480436372</v>
      </c>
      <c r="H47" s="158"/>
      <c r="I47" s="158"/>
      <c r="J47" s="158">
        <f t="shared" ref="J47:P47" si="28">J46/J44</f>
        <v>0</v>
      </c>
      <c r="K47" s="158">
        <f t="shared" si="28"/>
        <v>0.93919306212081732</v>
      </c>
      <c r="L47" s="158">
        <f t="shared" si="28"/>
        <v>0.4232107843137255</v>
      </c>
      <c r="M47" s="158">
        <f t="shared" si="28"/>
        <v>9.372378963898852E-3</v>
      </c>
      <c r="N47" s="158">
        <f t="shared" si="28"/>
        <v>0</v>
      </c>
      <c r="O47" s="158">
        <f t="shared" si="28"/>
        <v>0.15977237533751296</v>
      </c>
      <c r="P47" s="158">
        <f t="shared" si="28"/>
        <v>0.18532822897277257</v>
      </c>
      <c r="Q47" s="158"/>
      <c r="R47" s="158"/>
      <c r="S47" s="158">
        <f t="shared" ref="S47:Y47" si="29">S46/S44</f>
        <v>0</v>
      </c>
      <c r="T47" s="158">
        <f t="shared" si="29"/>
        <v>0.98060937449053298</v>
      </c>
      <c r="U47" s="158">
        <f t="shared" si="29"/>
        <v>0.93228310407258652</v>
      </c>
      <c r="V47" s="158">
        <f t="shared" si="29"/>
        <v>1.9945381432192384E-2</v>
      </c>
      <c r="W47" s="158">
        <f t="shared" si="29"/>
        <v>0</v>
      </c>
      <c r="X47" s="158">
        <f t="shared" si="29"/>
        <v>0.17790781656135338</v>
      </c>
      <c r="Y47" s="158">
        <f t="shared" si="29"/>
        <v>0.24557792842034787</v>
      </c>
      <c r="Z47" s="158"/>
    </row>
    <row r="48" spans="1:26" ht="12" customHeight="1">
      <c r="A48" s="165" t="s">
        <v>35</v>
      </c>
      <c r="B48" s="166">
        <f>B46/G46</f>
        <v>0</v>
      </c>
      <c r="C48" s="166">
        <f>C46/G46</f>
        <v>0.56954423625502204</v>
      </c>
      <c r="D48" s="166">
        <f>D46/G46</f>
        <v>0.29697632417116898</v>
      </c>
      <c r="E48" s="166">
        <f>E46/G46</f>
        <v>5.3304666139801817E-3</v>
      </c>
      <c r="F48" s="166">
        <f>F46/G46</f>
        <v>0.12814897295982874</v>
      </c>
      <c r="G48" s="166">
        <f>G46/G46</f>
        <v>1</v>
      </c>
      <c r="H48" s="166"/>
      <c r="I48" s="166"/>
      <c r="J48" s="166">
        <f>J46/P46</f>
        <v>0</v>
      </c>
      <c r="K48" s="166">
        <f>K46/P46</f>
        <v>0.42752363525465081</v>
      </c>
      <c r="L48" s="166">
        <f>L46/P46</f>
        <v>2.9255192978889229E-2</v>
      </c>
      <c r="M48" s="166">
        <f>M46/P46</f>
        <v>4.4491884382094815E-3</v>
      </c>
      <c r="N48" s="166">
        <f>N46/P46</f>
        <v>0</v>
      </c>
      <c r="O48" s="166">
        <f>O46/P46</f>
        <v>0.53877198332825049</v>
      </c>
      <c r="P48" s="166">
        <f>P46/P46</f>
        <v>1</v>
      </c>
      <c r="Q48" s="167"/>
      <c r="R48" s="166"/>
      <c r="S48" s="166">
        <f>S46/Y46</f>
        <v>0</v>
      </c>
      <c r="T48" s="166">
        <f>T46/Y46</f>
        <v>0.52518691813808416</v>
      </c>
      <c r="U48" s="166">
        <f>U46/Y46</f>
        <v>0.21335893838858547</v>
      </c>
      <c r="V48" s="166">
        <f>V46/Y46</f>
        <v>5.0552168536156733E-3</v>
      </c>
      <c r="W48" s="166">
        <f>W46/Y46</f>
        <v>0</v>
      </c>
      <c r="X48" s="166">
        <f>X46/Y46</f>
        <v>0.25639892661971464</v>
      </c>
      <c r="Y48" s="166">
        <f>Y46/Y46</f>
        <v>1</v>
      </c>
      <c r="Z48" s="166"/>
    </row>
    <row r="49" spans="1:25" ht="12" customHeight="1">
      <c r="A49" s="147"/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68"/>
      <c r="M49" s="270"/>
      <c r="N49" s="307" t="s">
        <v>20</v>
      </c>
      <c r="O49" s="308"/>
      <c r="P49" s="308"/>
      <c r="Q49" s="270"/>
      <c r="R49" s="155"/>
    </row>
    <row r="50" spans="1:25" ht="12" customHeight="1">
      <c r="A50" s="226" t="s">
        <v>29</v>
      </c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68"/>
      <c r="M50" s="180"/>
      <c r="N50" s="181"/>
      <c r="O50" s="180"/>
      <c r="P50" s="180"/>
      <c r="Q50" s="180"/>
      <c r="R50" s="155"/>
    </row>
    <row r="51" spans="1:25" ht="12" customHeight="1">
      <c r="A51" s="147"/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68"/>
      <c r="M51" s="180"/>
      <c r="N51" s="181"/>
      <c r="O51" s="180"/>
      <c r="P51" s="180"/>
      <c r="Q51" s="180"/>
      <c r="R51" s="145"/>
    </row>
    <row r="52" spans="1:25" ht="12" customHeight="1">
      <c r="A52" s="177"/>
      <c r="B52" s="305" t="s">
        <v>37</v>
      </c>
      <c r="C52" s="305"/>
      <c r="D52" s="305"/>
      <c r="E52" s="305"/>
      <c r="F52" s="305"/>
      <c r="G52" s="305"/>
      <c r="H52" s="182"/>
      <c r="I52" s="147"/>
      <c r="J52" s="305" t="s">
        <v>38</v>
      </c>
      <c r="K52" s="306"/>
      <c r="L52" s="306"/>
      <c r="M52" s="306"/>
      <c r="N52" s="306"/>
      <c r="O52" s="306"/>
      <c r="P52" s="306"/>
      <c r="Q52" s="269"/>
      <c r="R52" s="147"/>
      <c r="S52" s="305" t="s">
        <v>48</v>
      </c>
      <c r="T52" s="306"/>
      <c r="U52" s="306"/>
      <c r="V52" s="306"/>
      <c r="W52" s="306"/>
      <c r="X52" s="306"/>
      <c r="Y52" s="306"/>
    </row>
    <row r="53" spans="1:25" ht="24" customHeight="1">
      <c r="A53" s="151"/>
      <c r="B53" s="152" t="s">
        <v>4</v>
      </c>
      <c r="C53" s="152" t="s">
        <v>5</v>
      </c>
      <c r="D53" s="152" t="s">
        <v>6</v>
      </c>
      <c r="E53" s="152" t="s">
        <v>7</v>
      </c>
      <c r="F53" s="152" t="s">
        <v>10</v>
      </c>
      <c r="G53" s="152" t="s">
        <v>8</v>
      </c>
      <c r="H53" s="153"/>
      <c r="I53" s="152"/>
      <c r="J53" s="152" t="s">
        <v>4</v>
      </c>
      <c r="K53" s="152" t="s">
        <v>5</v>
      </c>
      <c r="L53" s="152" t="s">
        <v>6</v>
      </c>
      <c r="M53" s="152" t="s">
        <v>7</v>
      </c>
      <c r="N53" s="152" t="s">
        <v>9</v>
      </c>
      <c r="O53" s="152" t="s">
        <v>10</v>
      </c>
      <c r="P53" s="154" t="s">
        <v>8</v>
      </c>
      <c r="Q53" s="183"/>
      <c r="R53" s="152"/>
      <c r="S53" s="152" t="s">
        <v>4</v>
      </c>
      <c r="T53" s="152" t="s">
        <v>5</v>
      </c>
      <c r="U53" s="152" t="s">
        <v>6</v>
      </c>
      <c r="V53" s="152" t="s">
        <v>7</v>
      </c>
      <c r="W53" s="152" t="s">
        <v>9</v>
      </c>
      <c r="X53" s="152" t="s">
        <v>10</v>
      </c>
      <c r="Y53" s="154" t="s">
        <v>8</v>
      </c>
    </row>
    <row r="54" spans="1:25" ht="12" customHeight="1">
      <c r="A54" s="147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84"/>
      <c r="R54" s="163"/>
      <c r="S54" s="155"/>
      <c r="T54" s="155"/>
      <c r="U54" s="155"/>
      <c r="V54" s="155"/>
      <c r="W54" s="155"/>
      <c r="X54" s="155"/>
      <c r="Y54" s="155"/>
    </row>
    <row r="55" spans="1:25" s="235" customFormat="1" ht="12" customHeight="1">
      <c r="A55" s="156" t="s">
        <v>11</v>
      </c>
      <c r="B55" s="155">
        <f t="shared" ref="B55:G65" si="30">B34/B9</f>
        <v>300.74766125061547</v>
      </c>
      <c r="C55" s="155">
        <f t="shared" si="30"/>
        <v>205.5</v>
      </c>
      <c r="D55" s="155">
        <f t="shared" si="30"/>
        <v>179.78125</v>
      </c>
      <c r="E55" s="155">
        <f t="shared" si="30"/>
        <v>286.76532137518683</v>
      </c>
      <c r="F55" s="155">
        <f t="shared" si="30"/>
        <v>329.43953488372091</v>
      </c>
      <c r="G55" s="155">
        <f t="shared" si="30"/>
        <v>304.02395606476659</v>
      </c>
      <c r="H55" s="155"/>
      <c r="I55" s="155"/>
      <c r="J55" s="155">
        <f t="shared" ref="J55:P57" si="31">J34/J9</f>
        <v>914.77473363774732</v>
      </c>
      <c r="K55" s="155">
        <f t="shared" si="31"/>
        <v>1021.0625</v>
      </c>
      <c r="L55" s="155">
        <f t="shared" si="31"/>
        <v>1176.6500000000001</v>
      </c>
      <c r="M55" s="155">
        <f t="shared" si="31"/>
        <v>928.29096989966558</v>
      </c>
      <c r="N55" s="155">
        <f t="shared" si="31"/>
        <v>1257.3333333333333</v>
      </c>
      <c r="O55" s="155">
        <f t="shared" si="31"/>
        <v>957.24098454493412</v>
      </c>
      <c r="P55" s="155">
        <f t="shared" si="31"/>
        <v>946.21006564551419</v>
      </c>
      <c r="Q55" s="155"/>
      <c r="R55" s="155"/>
      <c r="S55" s="155">
        <f t="shared" ref="S55:Y63" si="32">S34/S9</f>
        <v>346.68955699806401</v>
      </c>
      <c r="T55" s="155">
        <f t="shared" si="32"/>
        <v>613.28125</v>
      </c>
      <c r="U55" s="155">
        <f t="shared" si="32"/>
        <v>563.19230769230774</v>
      </c>
      <c r="V55" s="155">
        <f t="shared" si="32"/>
        <v>484.92252066115702</v>
      </c>
      <c r="W55" s="155">
        <f>W34/W9</f>
        <v>1257.3333333333333</v>
      </c>
      <c r="X55" s="155">
        <f t="shared" si="32"/>
        <v>645.78482838188631</v>
      </c>
      <c r="Y55" s="155">
        <f t="shared" si="32"/>
        <v>436.39066376005411</v>
      </c>
    </row>
    <row r="56" spans="1:25" s="235" customFormat="1" ht="12" customHeight="1">
      <c r="A56" s="159" t="s">
        <v>12</v>
      </c>
      <c r="B56" s="155"/>
      <c r="C56" s="155">
        <f t="shared" si="30"/>
        <v>199.35593220338984</v>
      </c>
      <c r="D56" s="155">
        <f t="shared" si="30"/>
        <v>174.99534450651768</v>
      </c>
      <c r="E56" s="155">
        <f t="shared" si="30"/>
        <v>230.9</v>
      </c>
      <c r="F56" s="155">
        <f t="shared" si="30"/>
        <v>226.28603603603602</v>
      </c>
      <c r="G56" s="155">
        <f>G35/G10</f>
        <v>190.37978142076503</v>
      </c>
      <c r="H56" s="155"/>
      <c r="I56" s="155"/>
      <c r="J56" s="155"/>
      <c r="K56" s="155">
        <f t="shared" si="31"/>
        <v>785.85185185185185</v>
      </c>
      <c r="L56" s="155">
        <f t="shared" si="31"/>
        <v>754.22727272727275</v>
      </c>
      <c r="M56" s="155">
        <f t="shared" si="31"/>
        <v>875.33333333333337</v>
      </c>
      <c r="N56" s="155"/>
      <c r="O56" s="155">
        <f t="shared" si="31"/>
        <v>990.69465648854964</v>
      </c>
      <c r="P56" s="155">
        <f>P35/P10</f>
        <v>911.6</v>
      </c>
      <c r="Q56" s="155"/>
      <c r="R56" s="155"/>
      <c r="S56" s="155"/>
      <c r="T56" s="155">
        <f t="shared" si="32"/>
        <v>216.71929824561403</v>
      </c>
      <c r="U56" s="155">
        <f t="shared" si="32"/>
        <v>180.86774193548388</v>
      </c>
      <c r="V56" s="155">
        <f t="shared" si="32"/>
        <v>289.4848484848485</v>
      </c>
      <c r="W56" s="155"/>
      <c r="X56" s="155">
        <f t="shared" si="32"/>
        <v>400.43826086956523</v>
      </c>
      <c r="Y56" s="155">
        <f>Y35/Y10</f>
        <v>223.29074315514993</v>
      </c>
    </row>
    <row r="57" spans="1:25" s="235" customFormat="1" ht="12" customHeight="1">
      <c r="A57" s="159" t="s">
        <v>13</v>
      </c>
      <c r="B57" s="155"/>
      <c r="C57" s="155">
        <f t="shared" si="30"/>
        <v>259.39759887005647</v>
      </c>
      <c r="D57" s="155"/>
      <c r="E57" s="155"/>
      <c r="F57" s="155">
        <f t="shared" si="30"/>
        <v>241.82426778242677</v>
      </c>
      <c r="G57" s="155">
        <f t="shared" si="30"/>
        <v>256.8598187311178</v>
      </c>
      <c r="H57" s="155"/>
      <c r="I57" s="155"/>
      <c r="J57" s="155"/>
      <c r="K57" s="155">
        <f t="shared" si="31"/>
        <v>922.17703349282294</v>
      </c>
      <c r="L57" s="155"/>
      <c r="M57" s="155"/>
      <c r="N57" s="155"/>
      <c r="O57" s="155">
        <f t="shared" si="31"/>
        <v>1029.9823008849557</v>
      </c>
      <c r="P57" s="155">
        <f>P36/P11</f>
        <v>960.00931677018639</v>
      </c>
      <c r="Q57" s="155"/>
      <c r="R57" s="155"/>
      <c r="S57" s="155"/>
      <c r="T57" s="155">
        <f t="shared" si="32"/>
        <v>344.64123076923079</v>
      </c>
      <c r="U57" s="155"/>
      <c r="V57" s="155"/>
      <c r="W57" s="155"/>
      <c r="X57" s="155">
        <f t="shared" si="32"/>
        <v>494.84090909090907</v>
      </c>
      <c r="Y57" s="155">
        <f>Y36/Y11</f>
        <v>371.38391502276176</v>
      </c>
    </row>
    <row r="58" spans="1:25" s="235" customFormat="1" ht="12" customHeight="1">
      <c r="A58" s="159" t="s">
        <v>14</v>
      </c>
      <c r="B58" s="155"/>
      <c r="C58" s="155">
        <f t="shared" si="30"/>
        <v>210.5</v>
      </c>
      <c r="D58" s="155">
        <f t="shared" si="30"/>
        <v>175.04545454545453</v>
      </c>
      <c r="E58" s="155"/>
      <c r="F58" s="155">
        <f t="shared" si="30"/>
        <v>225.5</v>
      </c>
      <c r="G58" s="155">
        <f t="shared" si="30"/>
        <v>181.65384615384616</v>
      </c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>
        <f t="shared" si="32"/>
        <v>210.5</v>
      </c>
      <c r="U58" s="155">
        <f t="shared" si="32"/>
        <v>175.04545454545453</v>
      </c>
      <c r="V58" s="155"/>
      <c r="W58" s="155"/>
      <c r="X58" s="155">
        <f t="shared" si="32"/>
        <v>225.5</v>
      </c>
      <c r="Y58" s="155">
        <f t="shared" si="32"/>
        <v>181.65384615384616</v>
      </c>
    </row>
    <row r="59" spans="1:25" s="235" customFormat="1" ht="12" customHeight="1">
      <c r="A59" s="159" t="s">
        <v>109</v>
      </c>
      <c r="B59" s="155"/>
      <c r="C59" s="155">
        <f t="shared" si="30"/>
        <v>246.2258064516129</v>
      </c>
      <c r="D59" s="155">
        <f t="shared" si="30"/>
        <v>202.53333333333333</v>
      </c>
      <c r="E59" s="155"/>
      <c r="F59" s="155">
        <f t="shared" si="30"/>
        <v>197</v>
      </c>
      <c r="G59" s="155">
        <f t="shared" si="30"/>
        <v>218.97402597402598</v>
      </c>
      <c r="H59" s="155"/>
      <c r="I59" s="155"/>
      <c r="J59" s="155"/>
      <c r="K59" s="155">
        <f t="shared" ref="K59:O63" si="33">K38/K13</f>
        <v>965.7</v>
      </c>
      <c r="L59" s="155">
        <f t="shared" si="33"/>
        <v>674</v>
      </c>
      <c r="M59" s="155"/>
      <c r="N59" s="155"/>
      <c r="O59" s="155">
        <f t="shared" si="33"/>
        <v>951.59701492537317</v>
      </c>
      <c r="P59" s="155">
        <f>P38/P13</f>
        <v>949.84615384615381</v>
      </c>
      <c r="Q59" s="155"/>
      <c r="R59" s="155"/>
      <c r="S59" s="155"/>
      <c r="T59" s="155">
        <f t="shared" si="32"/>
        <v>421.70731707317071</v>
      </c>
      <c r="U59" s="155">
        <f t="shared" si="32"/>
        <v>217.74193548387098</v>
      </c>
      <c r="V59" s="155"/>
      <c r="W59" s="155"/>
      <c r="X59" s="155">
        <f t="shared" si="32"/>
        <v>806.13253012048187</v>
      </c>
      <c r="Y59" s="155">
        <f>Y38/Y13</f>
        <v>586.76774193548385</v>
      </c>
    </row>
    <row r="60" spans="1:25" s="235" customFormat="1" ht="12" customHeight="1">
      <c r="A60" s="159" t="s">
        <v>16</v>
      </c>
      <c r="B60" s="155"/>
      <c r="C60" s="155">
        <f t="shared" si="30"/>
        <v>316.84615384615387</v>
      </c>
      <c r="D60" s="155"/>
      <c r="E60" s="155"/>
      <c r="F60" s="155">
        <f t="shared" si="30"/>
        <v>260.39999999999998</v>
      </c>
      <c r="G60" s="155">
        <f t="shared" si="30"/>
        <v>301.16666666666669</v>
      </c>
      <c r="H60" s="155"/>
      <c r="I60" s="155"/>
      <c r="J60" s="155"/>
      <c r="K60" s="155">
        <f t="shared" si="33"/>
        <v>738.42857142857144</v>
      </c>
      <c r="L60" s="155"/>
      <c r="M60" s="155"/>
      <c r="N60" s="155"/>
      <c r="O60" s="155">
        <f t="shared" si="33"/>
        <v>616.6</v>
      </c>
      <c r="P60" s="155">
        <f>P39/P14</f>
        <v>687.66666666666663</v>
      </c>
      <c r="Q60" s="155"/>
      <c r="R60" s="155"/>
      <c r="S60" s="155"/>
      <c r="T60" s="155">
        <f t="shared" si="32"/>
        <v>406.27272727272725</v>
      </c>
      <c r="U60" s="155"/>
      <c r="V60" s="155"/>
      <c r="W60" s="155"/>
      <c r="X60" s="155">
        <f t="shared" si="32"/>
        <v>379.13333333333333</v>
      </c>
      <c r="Y60" s="155">
        <f>Y39/Y14</f>
        <v>397.79166666666669</v>
      </c>
    </row>
    <row r="61" spans="1:25" s="235" customFormat="1" ht="12" customHeight="1">
      <c r="A61" s="159" t="s">
        <v>17</v>
      </c>
      <c r="B61" s="155"/>
      <c r="C61" s="155">
        <f t="shared" si="30"/>
        <v>396.66666666666669</v>
      </c>
      <c r="D61" s="155"/>
      <c r="E61" s="155"/>
      <c r="F61" s="155">
        <f t="shared" si="30"/>
        <v>224</v>
      </c>
      <c r="G61" s="155">
        <f t="shared" si="30"/>
        <v>327.60000000000002</v>
      </c>
      <c r="H61" s="155"/>
      <c r="I61" s="155"/>
      <c r="J61" s="155"/>
      <c r="K61" s="155">
        <f t="shared" si="33"/>
        <v>467.2</v>
      </c>
      <c r="L61" s="155"/>
      <c r="M61" s="155"/>
      <c r="N61" s="155"/>
      <c r="O61" s="155">
        <f t="shared" si="33"/>
        <v>377.33333333333331</v>
      </c>
      <c r="P61" s="155">
        <f>P40/P15</f>
        <v>418.18181818181819</v>
      </c>
      <c r="Q61" s="155"/>
      <c r="R61" s="155"/>
      <c r="S61" s="155"/>
      <c r="T61" s="155">
        <f t="shared" si="32"/>
        <v>428.72727272727275</v>
      </c>
      <c r="U61" s="155"/>
      <c r="V61" s="155"/>
      <c r="W61" s="155"/>
      <c r="X61" s="155">
        <f t="shared" si="32"/>
        <v>316</v>
      </c>
      <c r="Y61" s="155">
        <f>Y40/Y15</f>
        <v>375.04761904761904</v>
      </c>
    </row>
    <row r="62" spans="1:25" s="235" customFormat="1" ht="12" customHeight="1">
      <c r="A62" s="159" t="s">
        <v>18</v>
      </c>
      <c r="B62" s="155"/>
      <c r="C62" s="155">
        <f t="shared" si="30"/>
        <v>442.5</v>
      </c>
      <c r="D62" s="155"/>
      <c r="E62" s="155"/>
      <c r="F62" s="155">
        <f t="shared" si="30"/>
        <v>206</v>
      </c>
      <c r="G62" s="155">
        <f t="shared" si="30"/>
        <v>300.60000000000002</v>
      </c>
      <c r="H62" s="155"/>
      <c r="I62" s="155"/>
      <c r="J62" s="155"/>
      <c r="K62" s="155"/>
      <c r="L62" s="155"/>
      <c r="M62" s="155"/>
      <c r="N62" s="155"/>
      <c r="O62" s="155">
        <f t="shared" si="33"/>
        <v>444.8</v>
      </c>
      <c r="P62" s="155">
        <f>P41/P16</f>
        <v>444.8</v>
      </c>
      <c r="Q62" s="155"/>
      <c r="R62" s="155"/>
      <c r="S62" s="155"/>
      <c r="T62" s="155">
        <f t="shared" si="32"/>
        <v>442.5</v>
      </c>
      <c r="U62" s="155"/>
      <c r="V62" s="155"/>
      <c r="W62" s="155"/>
      <c r="X62" s="155">
        <f t="shared" si="32"/>
        <v>355.25</v>
      </c>
      <c r="Y62" s="155">
        <f>Y41/Y16</f>
        <v>372.7</v>
      </c>
    </row>
    <row r="63" spans="1:25" s="235" customFormat="1" ht="12" customHeight="1">
      <c r="A63" s="159" t="s">
        <v>19</v>
      </c>
      <c r="B63" s="155"/>
      <c r="C63" s="155">
        <f t="shared" si="30"/>
        <v>405</v>
      </c>
      <c r="D63" s="155">
        <f t="shared" si="30"/>
        <v>107</v>
      </c>
      <c r="E63" s="155"/>
      <c r="F63" s="155">
        <f t="shared" si="30"/>
        <v>271.5</v>
      </c>
      <c r="G63" s="155">
        <f t="shared" si="30"/>
        <v>263.75</v>
      </c>
      <c r="H63" s="155"/>
      <c r="I63" s="155"/>
      <c r="J63" s="155"/>
      <c r="K63" s="155"/>
      <c r="L63" s="155"/>
      <c r="M63" s="155"/>
      <c r="N63" s="155"/>
      <c r="O63" s="155">
        <f t="shared" si="33"/>
        <v>497</v>
      </c>
      <c r="P63" s="155">
        <f>P42/P17</f>
        <v>497</v>
      </c>
      <c r="Q63" s="155"/>
      <c r="R63" s="155"/>
      <c r="S63" s="155"/>
      <c r="T63" s="155">
        <f t="shared" si="32"/>
        <v>405</v>
      </c>
      <c r="U63" s="155">
        <f t="shared" si="32"/>
        <v>107</v>
      </c>
      <c r="V63" s="155"/>
      <c r="W63" s="155"/>
      <c r="X63" s="155">
        <f t="shared" si="32"/>
        <v>346.66666666666669</v>
      </c>
      <c r="Y63" s="155">
        <f>Y42/Y17</f>
        <v>310.39999999999998</v>
      </c>
    </row>
    <row r="64" spans="1:25" ht="12" customHeight="1">
      <c r="A64" s="159"/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</row>
    <row r="65" spans="1:26" ht="12" customHeight="1">
      <c r="A65" s="160" t="s">
        <v>8</v>
      </c>
      <c r="B65" s="163">
        <f>B44/B19</f>
        <v>300.74766125061547</v>
      </c>
      <c r="C65" s="163">
        <f>C44/C19</f>
        <v>227.3446483180428</v>
      </c>
      <c r="D65" s="163">
        <f>D44/D19</f>
        <v>175.4039408866995</v>
      </c>
      <c r="E65" s="163">
        <f>E44/E19</f>
        <v>284.36766809728181</v>
      </c>
      <c r="F65" s="163">
        <f t="shared" si="30"/>
        <v>300.4782786885246</v>
      </c>
      <c r="G65" s="163">
        <f>G44/G19</f>
        <v>269.01514970774184</v>
      </c>
      <c r="H65" s="163"/>
      <c r="I65" s="163"/>
      <c r="J65" s="163">
        <f t="shared" ref="J65:P65" si="34">J44/J19</f>
        <v>914.77473363774732</v>
      </c>
      <c r="K65" s="163">
        <f t="shared" si="34"/>
        <v>892.59136212624583</v>
      </c>
      <c r="L65" s="163">
        <f t="shared" si="34"/>
        <v>948.83720930232562</v>
      </c>
      <c r="M65" s="163">
        <f t="shared" si="34"/>
        <v>927.76490066225165</v>
      </c>
      <c r="N65" s="163">
        <f t="shared" si="34"/>
        <v>1257.3333333333333</v>
      </c>
      <c r="O65" s="163">
        <f t="shared" si="34"/>
        <v>959.17783132530121</v>
      </c>
      <c r="P65" s="163">
        <f t="shared" si="34"/>
        <v>941.94853593611356</v>
      </c>
      <c r="Q65" s="163"/>
      <c r="R65" s="163"/>
      <c r="S65" s="163">
        <f t="shared" ref="S65:Y65" si="35">S44/S19</f>
        <v>346.68955699806401</v>
      </c>
      <c r="T65" s="163">
        <f t="shared" si="35"/>
        <v>283.41837020442455</v>
      </c>
      <c r="U65" s="163">
        <f t="shared" si="35"/>
        <v>190.01625659050967</v>
      </c>
      <c r="V65" s="163">
        <f t="shared" si="35"/>
        <v>478.47952047952049</v>
      </c>
      <c r="W65" s="163">
        <f>W44/W19</f>
        <v>1257.3333333333333</v>
      </c>
      <c r="X65" s="163">
        <f t="shared" si="35"/>
        <v>603.20287929125141</v>
      </c>
      <c r="Y65" s="163">
        <f t="shared" si="35"/>
        <v>381.94450786717624</v>
      </c>
    </row>
    <row r="66" spans="1:26" ht="12" customHeight="1">
      <c r="A66" s="164" t="s">
        <v>89</v>
      </c>
      <c r="B66" s="163"/>
      <c r="C66" s="163">
        <f>C46/C21</f>
        <v>227.45205900430238</v>
      </c>
      <c r="D66" s="163">
        <f>D46/D21</f>
        <v>175.34029986369831</v>
      </c>
      <c r="E66" s="163">
        <f>E46/E21</f>
        <v>230.9</v>
      </c>
      <c r="F66" s="163">
        <f>F46/F21</f>
        <v>231.29305555555555</v>
      </c>
      <c r="G66" s="163">
        <f>G46/G21</f>
        <v>209.42965350523772</v>
      </c>
      <c r="H66" s="163"/>
      <c r="I66" s="163"/>
      <c r="J66" s="163"/>
      <c r="K66" s="163">
        <f>K46/K21</f>
        <v>885.37894736842111</v>
      </c>
      <c r="L66" s="163">
        <f>L46/L21</f>
        <v>750.73913043478262</v>
      </c>
      <c r="M66" s="163">
        <f>M46/M21</f>
        <v>875.33333333333337</v>
      </c>
      <c r="N66" s="163"/>
      <c r="O66" s="163">
        <f>O46/O21</f>
        <v>969.4939024390244</v>
      </c>
      <c r="P66" s="163">
        <f>P46/P21</f>
        <v>923.66197183098586</v>
      </c>
      <c r="Q66" s="163"/>
      <c r="R66" s="163"/>
      <c r="S66" s="163"/>
      <c r="T66" s="163">
        <f>T46/T21</f>
        <v>280.43571630404068</v>
      </c>
      <c r="U66" s="163">
        <f>U46/U21</f>
        <v>181.29091726618705</v>
      </c>
      <c r="V66" s="163">
        <f>V46/V21</f>
        <v>289.4848484848485</v>
      </c>
      <c r="W66" s="163"/>
      <c r="X66" s="163">
        <f>X46/X21</f>
        <v>462.3330152671756</v>
      </c>
      <c r="Y66" s="163">
        <f>Y46/Y21</f>
        <v>276.11499123319697</v>
      </c>
    </row>
    <row r="67" spans="1:26" ht="12" customHeight="1">
      <c r="A67" s="145"/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6"/>
      <c r="R67" s="185"/>
      <c r="S67" s="165"/>
      <c r="T67" s="165"/>
      <c r="U67" s="165"/>
      <c r="V67" s="165"/>
      <c r="W67" s="165"/>
      <c r="X67" s="165"/>
      <c r="Y67" s="165"/>
    </row>
    <row r="68" spans="1:26" ht="12" customHeight="1">
      <c r="Q68" s="187"/>
      <c r="S68" s="188"/>
      <c r="T68" s="188"/>
      <c r="U68" s="188"/>
      <c r="V68" s="188"/>
      <c r="W68" s="188"/>
      <c r="X68" s="188"/>
      <c r="Y68" s="188"/>
      <c r="Z68" s="188"/>
    </row>
    <row r="69" spans="1:26" ht="12" customHeight="1">
      <c r="A69" s="281" t="s">
        <v>286</v>
      </c>
      <c r="B69" s="190"/>
      <c r="C69" s="190"/>
      <c r="D69" s="155"/>
      <c r="E69" s="155"/>
      <c r="F69" s="155"/>
      <c r="G69" s="155"/>
      <c r="H69" s="155"/>
      <c r="I69" s="155"/>
      <c r="J69" s="155"/>
      <c r="K69" s="155"/>
      <c r="L69" s="155"/>
      <c r="R69" s="155"/>
      <c r="S69" s="167"/>
      <c r="T69" s="167"/>
      <c r="U69" s="167"/>
      <c r="V69" s="167"/>
      <c r="W69" s="167"/>
      <c r="X69" s="167"/>
      <c r="Y69" s="167"/>
      <c r="Z69" s="167"/>
    </row>
    <row r="70" spans="1:26" ht="12" customHeight="1">
      <c r="A70" s="282" t="s">
        <v>287</v>
      </c>
      <c r="B70" s="190"/>
      <c r="C70" s="190"/>
      <c r="D70" s="155"/>
      <c r="E70" s="155"/>
      <c r="F70" s="155"/>
      <c r="G70" s="155"/>
      <c r="H70" s="155"/>
      <c r="I70" s="155"/>
      <c r="J70" s="155"/>
      <c r="K70" s="155"/>
      <c r="L70" s="155"/>
      <c r="R70" s="155"/>
      <c r="S70" s="191"/>
      <c r="T70" s="192"/>
      <c r="U70" s="192"/>
      <c r="V70" s="192"/>
      <c r="W70" s="192"/>
      <c r="X70" s="192"/>
      <c r="Y70" s="192"/>
      <c r="Z70" s="192"/>
    </row>
    <row r="71" spans="1:26" ht="12" customHeight="1">
      <c r="A71" s="282" t="s">
        <v>288</v>
      </c>
      <c r="B71" s="180"/>
      <c r="C71" s="180"/>
      <c r="D71" s="180"/>
      <c r="E71" s="141"/>
      <c r="F71" s="141"/>
      <c r="G71" s="155"/>
      <c r="H71" s="155"/>
      <c r="I71" s="155"/>
      <c r="J71" s="155"/>
      <c r="K71" s="155"/>
      <c r="L71" s="155"/>
      <c r="R71" s="155"/>
    </row>
    <row r="72" spans="1:26" ht="12" customHeight="1">
      <c r="A72" s="281" t="s">
        <v>119</v>
      </c>
      <c r="B72" s="190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R72" s="155"/>
    </row>
    <row r="73" spans="1:26" ht="12" customHeight="1">
      <c r="A73" s="281" t="s">
        <v>120</v>
      </c>
      <c r="B73" s="190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R73" s="155"/>
    </row>
    <row r="74" spans="1:26" ht="12" customHeight="1">
      <c r="A74" s="281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41"/>
      <c r="R74" s="193"/>
    </row>
    <row r="75" spans="1:26" ht="12" customHeight="1">
      <c r="A75" s="283" t="s">
        <v>43</v>
      </c>
    </row>
    <row r="76" spans="1:26" ht="12" customHeight="1">
      <c r="A76" s="195" t="s">
        <v>30</v>
      </c>
      <c r="B76" s="30" t="s">
        <v>291</v>
      </c>
    </row>
    <row r="77" spans="1:26" ht="12" customHeight="1">
      <c r="A77" s="197" t="s">
        <v>68</v>
      </c>
      <c r="B77" s="196" t="s">
        <v>124</v>
      </c>
    </row>
    <row r="78" spans="1:26" ht="12" customHeight="1">
      <c r="A78" s="195"/>
    </row>
    <row r="79" spans="1:26" ht="12" customHeight="1">
      <c r="G79" s="198" t="s">
        <v>90</v>
      </c>
      <c r="H79" s="199">
        <f>G21-'2014'!G21</f>
        <v>-6</v>
      </c>
    </row>
    <row r="80" spans="1:26" ht="12" customHeight="1">
      <c r="D80" s="171"/>
      <c r="G80" s="198" t="s">
        <v>91</v>
      </c>
      <c r="H80" s="199">
        <f>G9-'2014'!G9</f>
        <v>-16</v>
      </c>
    </row>
    <row r="81" spans="7:8" ht="12" customHeight="1">
      <c r="G81" s="200" t="s">
        <v>98</v>
      </c>
      <c r="H81" s="170">
        <f>H79-H80</f>
        <v>10</v>
      </c>
    </row>
    <row r="82" spans="7:8" ht="12" customHeight="1">
      <c r="G82" s="198" t="s">
        <v>92</v>
      </c>
      <c r="H82" s="199">
        <f>P21-'2014'!P21</f>
        <v>6</v>
      </c>
    </row>
    <row r="83" spans="7:8" ht="12" customHeight="1">
      <c r="G83" s="198" t="s">
        <v>93</v>
      </c>
      <c r="H83" s="201">
        <f>P9-'2014'!P9</f>
        <v>46</v>
      </c>
    </row>
    <row r="84" spans="7:8" ht="12" customHeight="1">
      <c r="G84" s="200" t="s">
        <v>99</v>
      </c>
      <c r="H84" s="202">
        <f>H82-H83</f>
        <v>-40</v>
      </c>
    </row>
    <row r="85" spans="7:8" ht="12" customHeight="1">
      <c r="G85" s="198" t="s">
        <v>94</v>
      </c>
      <c r="H85" s="199">
        <f>G46-'2014'!G46</f>
        <v>19061</v>
      </c>
    </row>
    <row r="86" spans="7:8" ht="12" customHeight="1">
      <c r="G86" s="198" t="s">
        <v>95</v>
      </c>
      <c r="H86" s="199">
        <f>G34-'2014'!G34</f>
        <v>74537</v>
      </c>
    </row>
    <row r="87" spans="7:8" ht="12" customHeight="1">
      <c r="G87" s="200" t="s">
        <v>100</v>
      </c>
      <c r="H87" s="170">
        <f>H85-H86</f>
        <v>-55476</v>
      </c>
    </row>
    <row r="88" spans="7:8" ht="12" customHeight="1">
      <c r="G88" s="198" t="s">
        <v>96</v>
      </c>
      <c r="H88" s="199">
        <f>P46-'2014'!P46</f>
        <v>6270</v>
      </c>
    </row>
    <row r="89" spans="7:8" ht="12" customHeight="1">
      <c r="G89" s="198" t="s">
        <v>97</v>
      </c>
      <c r="H89" s="199">
        <f>P34-'2014'!P34</f>
        <v>-2907</v>
      </c>
    </row>
    <row r="90" spans="7:8" ht="12" customHeight="1">
      <c r="G90" s="203" t="s">
        <v>101</v>
      </c>
      <c r="H90" s="170">
        <f>H88-H89</f>
        <v>9177</v>
      </c>
    </row>
  </sheetData>
  <mergeCells count="11">
    <mergeCell ref="N49:P49"/>
    <mergeCell ref="B52:G52"/>
    <mergeCell ref="J52:P52"/>
    <mergeCell ref="S52:Y52"/>
    <mergeCell ref="B6:G6"/>
    <mergeCell ref="J6:P6"/>
    <mergeCell ref="S6:Y6"/>
    <mergeCell ref="N24:P24"/>
    <mergeCell ref="B31:G31"/>
    <mergeCell ref="J31:P31"/>
    <mergeCell ref="S31:Y31"/>
  </mergeCells>
  <hyperlinks>
    <hyperlink ref="B77" r:id="rId1"/>
  </hyperlinks>
  <pageMargins left="0.7" right="0.7" top="0.75" bottom="0.75" header="0.3" footer="0.3"/>
  <pageSetup paperSize="9" orientation="portrait"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4"/>
  <dimension ref="A1:U23"/>
  <sheetViews>
    <sheetView workbookViewId="0">
      <pane xSplit="1" topLeftCell="B1" activePane="topRight" state="frozen"/>
      <selection pane="topRight"/>
    </sheetView>
  </sheetViews>
  <sheetFormatPr defaultRowHeight="15"/>
  <cols>
    <col min="1" max="1" width="59.42578125" style="106" bestFit="1" customWidth="1"/>
    <col min="2" max="8" width="7.7109375" bestFit="1" customWidth="1"/>
    <col min="9" max="9" width="7.7109375" customWidth="1"/>
    <col min="10" max="16" width="7.7109375" bestFit="1" customWidth="1"/>
    <col min="17" max="18" width="7.7109375" customWidth="1"/>
    <col min="19" max="19" width="12.5703125" bestFit="1" customWidth="1"/>
    <col min="20" max="20" width="12.5703125" customWidth="1"/>
    <col min="21" max="21" width="12.5703125" bestFit="1" customWidth="1"/>
  </cols>
  <sheetData>
    <row r="1" spans="1:21">
      <c r="A1" s="106" t="s">
        <v>81</v>
      </c>
      <c r="B1" s="105" t="s">
        <v>196</v>
      </c>
      <c r="C1" s="105" t="s">
        <v>195</v>
      </c>
      <c r="D1" s="105" t="s">
        <v>194</v>
      </c>
      <c r="E1" s="105" t="s">
        <v>193</v>
      </c>
      <c r="F1" s="105" t="s">
        <v>192</v>
      </c>
      <c r="G1" s="105" t="s">
        <v>191</v>
      </c>
      <c r="H1" s="105" t="s">
        <v>190</v>
      </c>
      <c r="I1" s="105" t="s">
        <v>82</v>
      </c>
      <c r="J1" s="105" t="s">
        <v>83</v>
      </c>
      <c r="K1" s="105" t="s">
        <v>84</v>
      </c>
      <c r="L1" s="105" t="s">
        <v>85</v>
      </c>
      <c r="M1" s="105" t="s">
        <v>86</v>
      </c>
      <c r="N1" s="105" t="s">
        <v>87</v>
      </c>
      <c r="O1" s="105" t="s">
        <v>88</v>
      </c>
      <c r="P1" s="105" t="s">
        <v>125</v>
      </c>
      <c r="Q1" s="105" t="s">
        <v>290</v>
      </c>
      <c r="R1" s="105" t="s">
        <v>293</v>
      </c>
      <c r="S1" s="105" t="s">
        <v>294</v>
      </c>
      <c r="T1" s="105" t="s">
        <v>295</v>
      </c>
      <c r="U1" s="105" t="s">
        <v>198</v>
      </c>
    </row>
    <row r="2" spans="1:21" s="115" customFormat="1">
      <c r="A2" s="110" t="s">
        <v>90</v>
      </c>
      <c r="B2" s="111">
        <f>'1999'!H102</f>
        <v>-17</v>
      </c>
      <c r="C2" s="111">
        <f>'2000'!H102</f>
        <v>-31</v>
      </c>
      <c r="D2" s="111">
        <f>'2001'!H102</f>
        <v>-15</v>
      </c>
      <c r="E2" s="111">
        <f>'2002'!H102</f>
        <v>-15</v>
      </c>
      <c r="F2" s="111">
        <f>'2003'!H102</f>
        <v>-21</v>
      </c>
      <c r="G2" s="111">
        <f>'2004'!H102</f>
        <v>-12</v>
      </c>
      <c r="H2" s="111">
        <f>'2005'!H31</f>
        <v>-21</v>
      </c>
      <c r="I2" s="111">
        <f>'2006'!H78</f>
        <v>-16</v>
      </c>
      <c r="J2" s="111">
        <f>'2007'!H78</f>
        <v>-21</v>
      </c>
      <c r="K2" s="111">
        <f>'2008'!H77</f>
        <v>-16</v>
      </c>
      <c r="L2" s="111">
        <f>'2009'!H77</f>
        <v>-8</v>
      </c>
      <c r="M2" s="111">
        <f>'2010'!H77</f>
        <v>-15</v>
      </c>
      <c r="N2" s="111">
        <f>'2011'!H78</f>
        <v>-13</v>
      </c>
      <c r="O2" s="111">
        <f>'2012'!H79</f>
        <v>-11</v>
      </c>
      <c r="P2" s="111">
        <f>'2013'!H79</f>
        <v>1</v>
      </c>
      <c r="Q2" s="111">
        <f>'2014'!H79</f>
        <v>18</v>
      </c>
      <c r="R2" s="111">
        <f>'2015'!H79</f>
        <v>-6</v>
      </c>
      <c r="S2" s="111">
        <f>SUM(B2:R2)</f>
        <v>-219</v>
      </c>
      <c r="T2" s="111">
        <f>SUM(D2:R2)</f>
        <v>-171</v>
      </c>
      <c r="U2" s="111"/>
    </row>
    <row r="3" spans="1:21" s="115" customFormat="1">
      <c r="A3" s="110" t="s">
        <v>91</v>
      </c>
      <c r="B3" s="111">
        <f>'1999'!H103</f>
        <v>-61</v>
      </c>
      <c r="C3" s="111">
        <f>'2000'!H103</f>
        <v>-45</v>
      </c>
      <c r="D3" s="111">
        <f>'2001'!H103</f>
        <v>-74</v>
      </c>
      <c r="E3" s="111">
        <f>'2002'!H103</f>
        <v>-69</v>
      </c>
      <c r="F3" s="111">
        <f>'2003'!H103</f>
        <v>-103</v>
      </c>
      <c r="G3" s="111">
        <f>'2004'!H103</f>
        <v>-87</v>
      </c>
      <c r="H3" s="111">
        <f>'2005'!H32</f>
        <v>-99</v>
      </c>
      <c r="I3" s="111">
        <f>'2006'!H79</f>
        <v>-122</v>
      </c>
      <c r="J3" s="111">
        <f>'2007'!H79</f>
        <v>-122</v>
      </c>
      <c r="K3" s="111">
        <f>'2008'!H78</f>
        <v>-140</v>
      </c>
      <c r="L3" s="111">
        <f>'2009'!H78</f>
        <v>-133</v>
      </c>
      <c r="M3" s="111">
        <f>'2010'!H78</f>
        <v>-78</v>
      </c>
      <c r="N3" s="111">
        <f>'2011'!H79</f>
        <v>-74</v>
      </c>
      <c r="O3" s="111">
        <f>'2012'!H80</f>
        <v>-55</v>
      </c>
      <c r="P3" s="111">
        <f>'2013'!H80</f>
        <v>-36</v>
      </c>
      <c r="Q3" s="111">
        <f>'2014'!H80</f>
        <v>-13</v>
      </c>
      <c r="R3" s="111">
        <f>'2015'!H80</f>
        <v>-16</v>
      </c>
      <c r="S3" s="111">
        <f>SUM(B3:R3)</f>
        <v>-1327</v>
      </c>
      <c r="T3" s="111">
        <f>SUM(D3:R3)</f>
        <v>-1221</v>
      </c>
      <c r="U3" s="111"/>
    </row>
    <row r="4" spans="1:21" s="105" customFormat="1">
      <c r="A4" s="106" t="s">
        <v>98</v>
      </c>
      <c r="B4" s="116">
        <f>'1999'!H104</f>
        <v>44</v>
      </c>
      <c r="C4" s="116">
        <f>'2000'!H104</f>
        <v>14</v>
      </c>
      <c r="D4" s="116">
        <f>'2001'!H104</f>
        <v>59</v>
      </c>
      <c r="E4" s="116">
        <f>'2002'!H104</f>
        <v>54</v>
      </c>
      <c r="F4" s="116">
        <f>'2003'!H104</f>
        <v>82</v>
      </c>
      <c r="G4" s="116">
        <f>'2004'!H104</f>
        <v>75</v>
      </c>
      <c r="H4" s="116">
        <f>'2005'!H33</f>
        <v>78</v>
      </c>
      <c r="I4" s="109">
        <f>'2006'!H80</f>
        <v>106</v>
      </c>
      <c r="J4" s="109">
        <f>'2007'!H80</f>
        <v>101</v>
      </c>
      <c r="K4" s="109">
        <f>'2008'!H79</f>
        <v>124</v>
      </c>
      <c r="L4" s="109">
        <f>'2009'!H79</f>
        <v>125</v>
      </c>
      <c r="M4" s="109">
        <f>'2010'!H79</f>
        <v>63</v>
      </c>
      <c r="N4" s="109">
        <f>'2011'!H80</f>
        <v>61</v>
      </c>
      <c r="O4" s="109">
        <f>'2012'!H81</f>
        <v>44</v>
      </c>
      <c r="P4" s="109">
        <f>'2013'!H81</f>
        <v>37</v>
      </c>
      <c r="Q4" s="109">
        <f>'2014'!H81</f>
        <v>31</v>
      </c>
      <c r="R4" s="109">
        <f>'2015'!H81</f>
        <v>10</v>
      </c>
      <c r="S4" s="116">
        <f>SUM(B4:R4)</f>
        <v>1108</v>
      </c>
      <c r="T4" s="116">
        <f>SUM(D4:R4)</f>
        <v>1050</v>
      </c>
      <c r="U4" s="109"/>
    </row>
    <row r="5" spans="1:21" s="115" customFormat="1">
      <c r="A5" s="110" t="s">
        <v>92</v>
      </c>
      <c r="B5" s="111">
        <f>'1999'!H105</f>
        <v>-1</v>
      </c>
      <c r="C5" s="111">
        <f>'2000'!H105</f>
        <v>-11</v>
      </c>
      <c r="D5" s="111">
        <f>'2001'!H105</f>
        <v>-1</v>
      </c>
      <c r="E5" s="111">
        <f>'2002'!H105</f>
        <v>4</v>
      </c>
      <c r="F5" s="111">
        <f>'2003'!H105</f>
        <v>0</v>
      </c>
      <c r="G5" s="111">
        <f>'2004'!H105</f>
        <v>6</v>
      </c>
      <c r="H5" s="111">
        <f>'2005'!H34</f>
        <v>6</v>
      </c>
      <c r="I5" s="111">
        <f>'2006'!H81</f>
        <v>0</v>
      </c>
      <c r="J5" s="111">
        <f>'2007'!H81</f>
        <v>6</v>
      </c>
      <c r="K5" s="111">
        <f>'2008'!H80</f>
        <v>0</v>
      </c>
      <c r="L5" s="111">
        <f>'2009'!H80</f>
        <v>6</v>
      </c>
      <c r="M5" s="111">
        <f>'2010'!H80</f>
        <v>6</v>
      </c>
      <c r="N5" s="111">
        <f>'2011'!H81</f>
        <v>15</v>
      </c>
      <c r="O5" s="111">
        <f>'2012'!H82</f>
        <v>-6</v>
      </c>
      <c r="P5" s="111">
        <f>'2013'!H82</f>
        <v>4</v>
      </c>
      <c r="Q5" s="111">
        <f>'2014'!H82</f>
        <v>4</v>
      </c>
      <c r="R5" s="111">
        <f>'2015'!H82</f>
        <v>6</v>
      </c>
      <c r="S5" s="111">
        <f>SUM(B5:R5)</f>
        <v>44</v>
      </c>
      <c r="T5" s="111">
        <f>SUM(D5:R5)</f>
        <v>56</v>
      </c>
      <c r="U5" s="111"/>
    </row>
    <row r="6" spans="1:21" s="115" customFormat="1">
      <c r="A6" s="110" t="s">
        <v>93</v>
      </c>
      <c r="B6" s="111">
        <f>'1999'!H106</f>
        <v>-6</v>
      </c>
      <c r="C6" s="111">
        <f>'2000'!H106</f>
        <v>1</v>
      </c>
      <c r="D6" s="111">
        <f>'2001'!H106</f>
        <v>-68</v>
      </c>
      <c r="E6" s="111">
        <f>'2002'!H106</f>
        <v>-28</v>
      </c>
      <c r="F6" s="111">
        <f>'2003'!H106</f>
        <v>-36</v>
      </c>
      <c r="G6" s="111">
        <f>'2004'!H106</f>
        <v>-8</v>
      </c>
      <c r="H6" s="111">
        <f>'2005'!H35</f>
        <v>-24</v>
      </c>
      <c r="I6" s="111">
        <f>'2006'!H82</f>
        <v>-10</v>
      </c>
      <c r="J6" s="111">
        <f>'2007'!H82</f>
        <v>-14</v>
      </c>
      <c r="K6" s="111">
        <f>'2008'!H81</f>
        <v>-15</v>
      </c>
      <c r="L6" s="111">
        <f>'2009'!H81</f>
        <v>-28</v>
      </c>
      <c r="M6" s="111">
        <f>'2010'!H81</f>
        <v>-34</v>
      </c>
      <c r="N6" s="111">
        <f>'2011'!H82</f>
        <v>-38</v>
      </c>
      <c r="O6" s="111">
        <f>'2012'!H83</f>
        <v>-37</v>
      </c>
      <c r="P6" s="111">
        <f>'2013'!H83</f>
        <v>10</v>
      </c>
      <c r="Q6" s="111">
        <f>'2014'!H83</f>
        <v>44</v>
      </c>
      <c r="R6" s="111">
        <f>'2015'!H83</f>
        <v>46</v>
      </c>
      <c r="S6" s="111">
        <f>SUM(B6:R6)</f>
        <v>-245</v>
      </c>
      <c r="T6" s="111">
        <f>SUM(D6:R6)</f>
        <v>-240</v>
      </c>
      <c r="U6" s="111"/>
    </row>
    <row r="7" spans="1:21" s="105" customFormat="1">
      <c r="A7" s="106" t="s">
        <v>99</v>
      </c>
      <c r="B7" s="116">
        <f>'1999'!H107</f>
        <v>5</v>
      </c>
      <c r="C7" s="116">
        <f>'2000'!H107</f>
        <v>-12</v>
      </c>
      <c r="D7" s="116">
        <f>'2001'!H107</f>
        <v>67</v>
      </c>
      <c r="E7" s="116">
        <f>'2002'!H107</f>
        <v>32</v>
      </c>
      <c r="F7" s="116">
        <f>'2003'!H107</f>
        <v>36</v>
      </c>
      <c r="G7" s="116">
        <f>'2004'!H107</f>
        <v>14</v>
      </c>
      <c r="H7" s="116">
        <f>'2005'!H36</f>
        <v>30</v>
      </c>
      <c r="I7" s="109">
        <f>'2006'!H83</f>
        <v>10</v>
      </c>
      <c r="J7" s="109">
        <f>'2007'!H83</f>
        <v>20</v>
      </c>
      <c r="K7" s="109">
        <f>'2008'!H82</f>
        <v>15</v>
      </c>
      <c r="L7" s="109">
        <f>'2009'!H82</f>
        <v>34</v>
      </c>
      <c r="M7" s="109">
        <f>'2010'!H82</f>
        <v>40</v>
      </c>
      <c r="N7" s="109">
        <f>'2011'!H83</f>
        <v>53</v>
      </c>
      <c r="O7" s="109">
        <f>'2012'!H84</f>
        <v>31</v>
      </c>
      <c r="P7" s="109">
        <f>'2013'!H84</f>
        <v>-6</v>
      </c>
      <c r="Q7" s="109">
        <f>'2014'!H84</f>
        <v>-40</v>
      </c>
      <c r="R7" s="109">
        <f>'2015'!H84</f>
        <v>-40</v>
      </c>
      <c r="S7" s="116">
        <f>SUM(B7:R7)</f>
        <v>289</v>
      </c>
      <c r="T7" s="116">
        <f>SUM(D7:R7)</f>
        <v>296</v>
      </c>
      <c r="U7" s="109"/>
    </row>
    <row r="8" spans="1:21" s="115" customFormat="1">
      <c r="A8" s="110" t="s">
        <v>94</v>
      </c>
      <c r="B8" s="111">
        <f>'1999'!H108</f>
        <v>3291</v>
      </c>
      <c r="C8" s="111">
        <f>'2000'!H108</f>
        <v>25410</v>
      </c>
      <c r="D8" s="111">
        <f>'2001'!H108</f>
        <v>-3841</v>
      </c>
      <c r="E8" s="111">
        <f>'2002'!H108</f>
        <v>-7485</v>
      </c>
      <c r="F8" s="111">
        <f>'2003'!H108</f>
        <v>-6876.5</v>
      </c>
      <c r="G8" s="111">
        <f>'2004'!H108</f>
        <v>-6526.5</v>
      </c>
      <c r="H8" s="310">
        <f>'2006'!H84</f>
        <v>19140</v>
      </c>
      <c r="I8" s="310"/>
      <c r="J8" s="113">
        <f>'2007'!H84</f>
        <v>-3350</v>
      </c>
      <c r="K8" s="113">
        <f>'2008'!H83</f>
        <v>2800</v>
      </c>
      <c r="L8" s="111">
        <f>'2009'!H83</f>
        <v>-50</v>
      </c>
      <c r="M8" s="111">
        <f>'2010'!H83</f>
        <v>5630</v>
      </c>
      <c r="N8" s="111">
        <f>'2011'!H84</f>
        <v>10475</v>
      </c>
      <c r="O8" s="111">
        <f>'2012'!H85</f>
        <v>17325</v>
      </c>
      <c r="P8" s="111">
        <f>'2013'!H85</f>
        <v>20160</v>
      </c>
      <c r="Q8" s="111">
        <f>'2014'!H85</f>
        <v>25940</v>
      </c>
      <c r="R8" s="111">
        <f>'2015'!H85</f>
        <v>19061</v>
      </c>
      <c r="S8" s="111">
        <f>SUM(B8:R8)</f>
        <v>121103</v>
      </c>
      <c r="T8" s="111">
        <f>SUM(D8:R8)</f>
        <v>92402</v>
      </c>
      <c r="U8" s="113"/>
    </row>
    <row r="9" spans="1:21" s="115" customFormat="1">
      <c r="A9" s="110" t="s">
        <v>95</v>
      </c>
      <c r="B9" s="111">
        <f>'1999'!H109</f>
        <v>-2466</v>
      </c>
      <c r="C9" s="111">
        <f>'2000'!H109</f>
        <v>111760</v>
      </c>
      <c r="D9" s="111">
        <f>'2001'!H109</f>
        <v>-22328</v>
      </c>
      <c r="E9" s="111">
        <f>'2002'!H109</f>
        <v>-30278.5</v>
      </c>
      <c r="F9" s="111">
        <f>'2003'!H109</f>
        <v>-41471</v>
      </c>
      <c r="G9" s="111">
        <f>'2004'!H109</f>
        <v>-46688.5</v>
      </c>
      <c r="H9" s="310">
        <f>'2006'!H85</f>
        <v>17190</v>
      </c>
      <c r="I9" s="310"/>
      <c r="J9" s="113">
        <f>'2007'!H85</f>
        <v>-37930</v>
      </c>
      <c r="K9" s="113">
        <f>'2008'!H84</f>
        <v>-22690</v>
      </c>
      <c r="L9" s="111">
        <f>'2009'!H84</f>
        <v>-12840</v>
      </c>
      <c r="M9" s="111">
        <f>'2010'!H84</f>
        <v>13190</v>
      </c>
      <c r="N9" s="111">
        <f>'2011'!H85</f>
        <v>33560</v>
      </c>
      <c r="O9" s="111">
        <f>'2012'!H86</f>
        <v>61925</v>
      </c>
      <c r="P9" s="111">
        <f>'2013'!H86</f>
        <v>72410</v>
      </c>
      <c r="Q9" s="111">
        <f>'2014'!H86</f>
        <v>81195</v>
      </c>
      <c r="R9" s="111">
        <f>'2015'!H86</f>
        <v>74537</v>
      </c>
      <c r="S9" s="111">
        <f>SUM(B9:R9)</f>
        <v>249075</v>
      </c>
      <c r="T9" s="111">
        <f>SUM(D9:R9)</f>
        <v>139781</v>
      </c>
      <c r="U9" s="113"/>
    </row>
    <row r="10" spans="1:21" s="105" customFormat="1">
      <c r="A10" s="106" t="s">
        <v>100</v>
      </c>
      <c r="B10" s="116">
        <f>'1999'!H110</f>
        <v>5757</v>
      </c>
      <c r="C10" s="116">
        <f>'2000'!H110</f>
        <v>-86350</v>
      </c>
      <c r="D10" s="116">
        <f>'2001'!H110</f>
        <v>18487</v>
      </c>
      <c r="E10" s="116">
        <f>'2002'!H110</f>
        <v>22793.5</v>
      </c>
      <c r="F10" s="116">
        <f>'2003'!H110</f>
        <v>34594.5</v>
      </c>
      <c r="G10" s="116">
        <f>'2004'!H110</f>
        <v>40162</v>
      </c>
      <c r="H10" s="309">
        <f>'2006'!H86</f>
        <v>1950</v>
      </c>
      <c r="I10" s="309"/>
      <c r="J10" s="114">
        <f>'2007'!H86</f>
        <v>34580</v>
      </c>
      <c r="K10" s="114">
        <f>'2008'!H85</f>
        <v>25490</v>
      </c>
      <c r="L10" s="109">
        <f>'2009'!H85</f>
        <v>12790</v>
      </c>
      <c r="M10" s="109">
        <f>'2010'!H85</f>
        <v>-7560</v>
      </c>
      <c r="N10" s="109">
        <f>'2011'!H86</f>
        <v>-23085</v>
      </c>
      <c r="O10" s="109">
        <f>'2012'!H87</f>
        <v>-44600</v>
      </c>
      <c r="P10" s="109">
        <f>'2013'!H87</f>
        <v>-52250</v>
      </c>
      <c r="Q10" s="109">
        <f>'2014'!H87</f>
        <v>-55255</v>
      </c>
      <c r="R10" s="109">
        <f>'2015'!H87</f>
        <v>-55476</v>
      </c>
      <c r="S10" s="116">
        <f>SUM(B10:R10)</f>
        <v>-127972</v>
      </c>
      <c r="T10" s="116">
        <f>SUM(D10:R10)</f>
        <v>-47379</v>
      </c>
      <c r="U10" s="114"/>
    </row>
    <row r="11" spans="1:21" s="115" customFormat="1">
      <c r="A11" s="110" t="s">
        <v>96</v>
      </c>
      <c r="B11" s="111">
        <f>'1999'!H111</f>
        <v>7149</v>
      </c>
      <c r="C11" s="111">
        <f>'2000'!H111</f>
        <v>4092</v>
      </c>
      <c r="D11" s="111">
        <f>'2001'!H111</f>
        <v>7226</v>
      </c>
      <c r="E11" s="111">
        <f>'2002'!H111</f>
        <v>7031</v>
      </c>
      <c r="F11" s="111">
        <f>'2003'!H111</f>
        <v>8409</v>
      </c>
      <c r="G11" s="111">
        <f>'2004'!H111</f>
        <v>8554</v>
      </c>
      <c r="H11" s="310">
        <f>'2006'!H87</f>
        <v>7630</v>
      </c>
      <c r="I11" s="310"/>
      <c r="J11" s="113">
        <f>'2007'!H87</f>
        <v>-680</v>
      </c>
      <c r="K11" s="113">
        <f>'2008'!H86</f>
        <v>-3670</v>
      </c>
      <c r="L11" s="111">
        <f>'2009'!H86</f>
        <v>8650</v>
      </c>
      <c r="M11" s="111">
        <f>'2010'!H86</f>
        <v>12900</v>
      </c>
      <c r="N11" s="111">
        <f>'2011'!H87</f>
        <v>22050</v>
      </c>
      <c r="O11" s="111">
        <f>'2012'!H88</f>
        <v>-1970</v>
      </c>
      <c r="P11" s="111">
        <f>'2013'!H88</f>
        <v>-480</v>
      </c>
      <c r="Q11" s="111">
        <f>'2014'!H88</f>
        <v>-770</v>
      </c>
      <c r="R11" s="111">
        <f>'2015'!H88</f>
        <v>6270</v>
      </c>
      <c r="S11" s="111">
        <f>SUM(B11:R11)</f>
        <v>92391</v>
      </c>
      <c r="T11" s="111">
        <f>SUM(D11:R11)</f>
        <v>81150</v>
      </c>
      <c r="U11" s="113"/>
    </row>
    <row r="12" spans="1:21" s="115" customFormat="1">
      <c r="A12" s="110" t="s">
        <v>97</v>
      </c>
      <c r="B12" s="111">
        <f>'1999'!H112</f>
        <v>41930</v>
      </c>
      <c r="C12" s="111">
        <f>'2000'!H112</f>
        <v>55820</v>
      </c>
      <c r="D12" s="111">
        <f>'2001'!H112</f>
        <v>42788</v>
      </c>
      <c r="E12" s="111">
        <f>'2002'!H112</f>
        <v>25228</v>
      </c>
      <c r="F12" s="111">
        <f>'2003'!H112</f>
        <v>34561</v>
      </c>
      <c r="G12" s="111">
        <f>'2004'!H112</f>
        <v>9100</v>
      </c>
      <c r="H12" s="310">
        <f>'2006'!H88</f>
        <v>-25560</v>
      </c>
      <c r="I12" s="310"/>
      <c r="J12" s="113">
        <f>'2007'!H88</f>
        <v>-37620</v>
      </c>
      <c r="K12" s="113">
        <f>'2008'!H87</f>
        <v>-50220</v>
      </c>
      <c r="L12" s="111">
        <f>'2009'!H87</f>
        <v>-26560</v>
      </c>
      <c r="M12" s="111">
        <f>'2010'!H87</f>
        <v>-31860</v>
      </c>
      <c r="N12" s="111">
        <f>'2011'!H88</f>
        <v>-11555</v>
      </c>
      <c r="O12" s="111">
        <f>'2012'!H89</f>
        <v>-25790</v>
      </c>
      <c r="P12" s="111">
        <f>'2013'!H89</f>
        <v>-24275</v>
      </c>
      <c r="Q12" s="111">
        <f>'2014'!H89</f>
        <v>-27985</v>
      </c>
      <c r="R12" s="111">
        <f>'2015'!H89</f>
        <v>-2907</v>
      </c>
      <c r="S12" s="111">
        <f>SUM(B12:R12)</f>
        <v>-54905</v>
      </c>
      <c r="T12" s="111">
        <f>SUM(D12:R12)</f>
        <v>-152655</v>
      </c>
      <c r="U12" s="113"/>
    </row>
    <row r="13" spans="1:21" s="105" customFormat="1">
      <c r="A13" s="107" t="s">
        <v>101</v>
      </c>
      <c r="B13" s="116">
        <f>'1999'!H113</f>
        <v>-34781</v>
      </c>
      <c r="C13" s="116">
        <f>'2000'!H113</f>
        <v>-51728</v>
      </c>
      <c r="D13" s="116">
        <f>'2001'!H113</f>
        <v>-35562</v>
      </c>
      <c r="E13" s="116">
        <f>'2002'!H113</f>
        <v>-18197</v>
      </c>
      <c r="F13" s="116">
        <f>'2003'!H113</f>
        <v>-26152</v>
      </c>
      <c r="G13" s="116">
        <f>'2004'!H113</f>
        <v>-546</v>
      </c>
      <c r="H13" s="309">
        <f>'2006'!H89</f>
        <v>33190</v>
      </c>
      <c r="I13" s="309"/>
      <c r="J13" s="114">
        <f>'2007'!H89</f>
        <v>36940</v>
      </c>
      <c r="K13" s="114">
        <f>'2008'!H88</f>
        <v>46550</v>
      </c>
      <c r="L13" s="109">
        <f>'2009'!H88</f>
        <v>35210</v>
      </c>
      <c r="M13" s="109">
        <f>'2010'!H88</f>
        <v>44760</v>
      </c>
      <c r="N13" s="109">
        <f>'2011'!H89</f>
        <v>33605</v>
      </c>
      <c r="O13" s="109">
        <f>'2012'!H90</f>
        <v>23820</v>
      </c>
      <c r="P13" s="109">
        <f>'2013'!H90</f>
        <v>23795</v>
      </c>
      <c r="Q13" s="109">
        <f>'2014'!H90</f>
        <v>27215</v>
      </c>
      <c r="R13" s="109">
        <f>'2015'!H90</f>
        <v>9177</v>
      </c>
      <c r="S13" s="116">
        <f>SUM(B13:R13)</f>
        <v>147296</v>
      </c>
      <c r="T13" s="116">
        <f>SUM(D13:R13)</f>
        <v>233805</v>
      </c>
      <c r="U13" s="114"/>
    </row>
    <row r="14" spans="1:21">
      <c r="A14" s="110" t="s">
        <v>183</v>
      </c>
      <c r="B14" s="111">
        <f>'1999'!H114</f>
        <v>475.49999999999272</v>
      </c>
      <c r="C14" s="111">
        <f>'2000'!H114</f>
        <v>486.40000000000146</v>
      </c>
      <c r="D14" s="111">
        <f>'2001'!H114</f>
        <v>848</v>
      </c>
      <c r="E14" s="111">
        <f>'2002'!H114</f>
        <v>713.6000000000131</v>
      </c>
      <c r="F14" s="111">
        <f>'2003'!H114</f>
        <v>-481.50000000001455</v>
      </c>
      <c r="G14" s="111">
        <f>'2004'!H114</f>
        <v>-570.09999999999854</v>
      </c>
      <c r="U14" s="111">
        <f t="shared" ref="U14:U19" si="0">SUM(B14:P14)</f>
        <v>1471.8999999999942</v>
      </c>
    </row>
    <row r="15" spans="1:21">
      <c r="A15" s="110" t="s">
        <v>184</v>
      </c>
      <c r="B15" s="111">
        <f>'1999'!H115</f>
        <v>776.5</v>
      </c>
      <c r="C15" s="111">
        <f>'2000'!H115</f>
        <v>629.59999999999854</v>
      </c>
      <c r="D15" s="111">
        <f>'2001'!H115</f>
        <v>923</v>
      </c>
      <c r="E15" s="111">
        <f>'2002'!H115</f>
        <v>1162.5</v>
      </c>
      <c r="F15" s="111">
        <f>'2003'!H115</f>
        <v>-2918.8999999999942</v>
      </c>
      <c r="G15" s="111">
        <f>'2004'!H115</f>
        <v>-2208.6000000000058</v>
      </c>
      <c r="U15" s="111">
        <f t="shared" si="0"/>
        <v>-1635.9000000000015</v>
      </c>
    </row>
    <row r="16" spans="1:21">
      <c r="A16" s="106" t="s">
        <v>185</v>
      </c>
      <c r="B16" s="116">
        <f>'1999'!H116</f>
        <v>-301.00000000000728</v>
      </c>
      <c r="C16" s="116">
        <f>'2000'!H116</f>
        <v>-143.19999999999709</v>
      </c>
      <c r="D16" s="116">
        <f>'2001'!H116</f>
        <v>-75</v>
      </c>
      <c r="E16" s="116">
        <f>'2002'!H116</f>
        <v>-448.8999999999869</v>
      </c>
      <c r="F16" s="116">
        <f>'2003'!H116</f>
        <v>2437.3999999999796</v>
      </c>
      <c r="G16" s="116">
        <f>'2004'!H116</f>
        <v>1638.5000000000073</v>
      </c>
      <c r="U16" s="116">
        <f t="shared" si="0"/>
        <v>3107.7999999999956</v>
      </c>
    </row>
    <row r="17" spans="1:21">
      <c r="A17" s="110" t="s">
        <v>186</v>
      </c>
      <c r="B17" s="111">
        <f>'1999'!H117</f>
        <v>262.39999999999782</v>
      </c>
      <c r="C17" s="111">
        <f>'2000'!H117</f>
        <v>-31.299999999999272</v>
      </c>
      <c r="D17" s="111">
        <f>'2001'!H117</f>
        <v>529</v>
      </c>
      <c r="E17" s="111">
        <f>'2002'!H117</f>
        <v>831</v>
      </c>
      <c r="F17" s="111">
        <f>'2003'!H117</f>
        <v>342.39999999999782</v>
      </c>
      <c r="G17" s="111">
        <f>'2004'!H117</f>
        <v>523.60000000000218</v>
      </c>
      <c r="U17" s="111">
        <f t="shared" si="0"/>
        <v>2457.0999999999985</v>
      </c>
    </row>
    <row r="18" spans="1:21">
      <c r="A18" s="110" t="s">
        <v>187</v>
      </c>
      <c r="B18" s="111">
        <f>'1999'!H118</f>
        <v>1462.5000000000073</v>
      </c>
      <c r="C18" s="111">
        <f>'2000'!H118</f>
        <v>1882.4000000000051</v>
      </c>
      <c r="D18" s="111">
        <f>'2001'!H118</f>
        <v>3069</v>
      </c>
      <c r="E18" s="111">
        <f>'2002'!H118</f>
        <v>3052.3999999999942</v>
      </c>
      <c r="F18" s="111">
        <f>'2003'!H118</f>
        <v>1192.6000000000058</v>
      </c>
      <c r="G18" s="111">
        <f>'2004'!H118</f>
        <v>281</v>
      </c>
      <c r="U18" s="111">
        <f t="shared" si="0"/>
        <v>10939.900000000012</v>
      </c>
    </row>
    <row r="19" spans="1:21">
      <c r="A19" s="107" t="s">
        <v>188</v>
      </c>
      <c r="B19" s="116">
        <f>'1999'!H119</f>
        <v>-1200.1000000000095</v>
      </c>
      <c r="C19" s="116">
        <f>'2000'!H119</f>
        <v>-1913.7000000000044</v>
      </c>
      <c r="D19" s="116">
        <f>'2001'!H119</f>
        <v>-2540</v>
      </c>
      <c r="E19" s="116">
        <f>'2002'!H119</f>
        <v>-2221.3999999999942</v>
      </c>
      <c r="F19" s="116">
        <f>'2003'!H119</f>
        <v>-850.200000000008</v>
      </c>
      <c r="G19" s="116">
        <f>'2004'!H119</f>
        <v>242.60000000000218</v>
      </c>
      <c r="U19" s="116">
        <f t="shared" si="0"/>
        <v>-8482.8000000000138</v>
      </c>
    </row>
    <row r="20" spans="1:21">
      <c r="S20" s="111"/>
      <c r="T20" s="111"/>
    </row>
    <row r="21" spans="1:21">
      <c r="A21" s="236" t="s">
        <v>203</v>
      </c>
    </row>
    <row r="22" spans="1:21">
      <c r="A22" s="236" t="s">
        <v>202</v>
      </c>
    </row>
    <row r="23" spans="1:21">
      <c r="A23" s="236" t="s">
        <v>201</v>
      </c>
    </row>
  </sheetData>
  <mergeCells count="6">
    <mergeCell ref="H13:I13"/>
    <mergeCell ref="H8:I8"/>
    <mergeCell ref="H9:I9"/>
    <mergeCell ref="H10:I10"/>
    <mergeCell ref="H11:I11"/>
    <mergeCell ref="H12:I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/>
  <dimension ref="A1:Z121"/>
  <sheetViews>
    <sheetView workbookViewId="0"/>
  </sheetViews>
  <sheetFormatPr defaultRowHeight="12" customHeight="1"/>
  <cols>
    <col min="1" max="1" width="20.7109375" customWidth="1"/>
    <col min="2" max="2" width="9.140625" customWidth="1"/>
    <col min="9" max="9" width="1.5703125" customWidth="1"/>
    <col min="18" max="18" width="1.5703125" style="40" customWidth="1"/>
  </cols>
  <sheetData>
    <row r="1" spans="1:26" ht="12" customHeight="1">
      <c r="A1" s="22"/>
      <c r="B1" s="132"/>
      <c r="C1" s="132"/>
      <c r="D1" s="132"/>
      <c r="E1" s="132"/>
      <c r="F1" s="132"/>
      <c r="G1" s="132"/>
      <c r="H1" s="132"/>
      <c r="I1" s="132"/>
      <c r="J1" s="133"/>
      <c r="K1" s="133"/>
      <c r="L1" s="133"/>
      <c r="M1" s="133"/>
      <c r="N1" s="133"/>
      <c r="O1" s="1"/>
      <c r="P1" s="1"/>
      <c r="Q1" s="1"/>
    </row>
    <row r="2" spans="1:26" ht="12" customHeight="1">
      <c r="A2" s="1" t="s">
        <v>167</v>
      </c>
      <c r="B2" s="4"/>
      <c r="C2" s="4"/>
      <c r="D2" s="1"/>
      <c r="E2" s="1"/>
      <c r="F2" s="1"/>
      <c r="G2" s="1"/>
      <c r="H2" s="1"/>
      <c r="I2" s="1"/>
      <c r="J2" s="133"/>
      <c r="K2" s="133"/>
      <c r="L2" s="133"/>
      <c r="M2" s="133"/>
      <c r="N2" s="133"/>
      <c r="O2" s="1"/>
      <c r="P2" s="1"/>
      <c r="Q2" s="1"/>
    </row>
    <row r="3" spans="1:26" ht="12" customHeight="1">
      <c r="A3" s="204" t="s">
        <v>176</v>
      </c>
      <c r="B3" s="4"/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6" ht="12" customHeight="1">
      <c r="A4" s="22" t="s">
        <v>46</v>
      </c>
      <c r="B4" s="4"/>
      <c r="C4" s="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26" ht="12" customHeight="1">
      <c r="A5" s="6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6" ht="12" customHeight="1">
      <c r="A6" s="8"/>
      <c r="B6" s="293" t="s">
        <v>139</v>
      </c>
      <c r="C6" s="293"/>
      <c r="D6" s="293"/>
      <c r="E6" s="293"/>
      <c r="F6" s="293"/>
      <c r="G6" s="293"/>
      <c r="H6" s="52"/>
      <c r="I6" s="8"/>
      <c r="J6" s="293" t="s">
        <v>140</v>
      </c>
      <c r="K6" s="294"/>
      <c r="L6" s="294"/>
      <c r="M6" s="294"/>
      <c r="N6" s="294"/>
      <c r="O6" s="294"/>
      <c r="P6" s="294"/>
      <c r="Q6" s="63"/>
      <c r="R6" s="8"/>
      <c r="S6" s="293" t="s">
        <v>141</v>
      </c>
      <c r="T6" s="294"/>
      <c r="U6" s="294"/>
      <c r="V6" s="294"/>
      <c r="W6" s="294"/>
      <c r="X6" s="294"/>
      <c r="Y6" s="294"/>
      <c r="Z6" s="71"/>
    </row>
    <row r="7" spans="1:26" ht="24" customHeight="1">
      <c r="A7" s="9"/>
      <c r="B7" s="10" t="s">
        <v>179</v>
      </c>
      <c r="C7" s="10" t="s">
        <v>5</v>
      </c>
      <c r="D7" s="10" t="s">
        <v>6</v>
      </c>
      <c r="E7" s="10" t="s">
        <v>177</v>
      </c>
      <c r="F7" s="10" t="s">
        <v>178</v>
      </c>
      <c r="G7" s="10" t="s">
        <v>8</v>
      </c>
      <c r="H7" s="53" t="s">
        <v>33</v>
      </c>
      <c r="I7" s="10"/>
      <c r="J7" s="10" t="s">
        <v>4</v>
      </c>
      <c r="K7" s="10" t="s">
        <v>5</v>
      </c>
      <c r="L7" s="10" t="s">
        <v>6</v>
      </c>
      <c r="M7" s="10" t="s">
        <v>177</v>
      </c>
      <c r="N7" s="10" t="s">
        <v>9</v>
      </c>
      <c r="O7" s="10" t="s">
        <v>178</v>
      </c>
      <c r="P7" s="11" t="s">
        <v>8</v>
      </c>
      <c r="Q7" s="53" t="s">
        <v>33</v>
      </c>
      <c r="R7" s="10"/>
      <c r="S7" s="10" t="s">
        <v>4</v>
      </c>
      <c r="T7" s="10" t="s">
        <v>5</v>
      </c>
      <c r="U7" s="10" t="s">
        <v>6</v>
      </c>
      <c r="V7" s="10" t="s">
        <v>177</v>
      </c>
      <c r="W7" s="10" t="s">
        <v>9</v>
      </c>
      <c r="X7" s="10" t="s">
        <v>178</v>
      </c>
      <c r="Y7" s="11" t="s">
        <v>8</v>
      </c>
      <c r="Z7" s="53" t="s">
        <v>33</v>
      </c>
    </row>
    <row r="8" spans="1:26" ht="12" customHeight="1">
      <c r="A8" s="8"/>
      <c r="B8" s="15"/>
      <c r="C8" s="15"/>
      <c r="D8" s="15"/>
      <c r="E8" s="15"/>
      <c r="F8" s="6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2" customHeight="1">
      <c r="A9" s="16" t="s">
        <v>197</v>
      </c>
      <c r="B9" s="209">
        <v>11433</v>
      </c>
      <c r="C9" s="210">
        <v>4</v>
      </c>
      <c r="D9" s="210">
        <v>6</v>
      </c>
      <c r="E9" s="210">
        <v>0</v>
      </c>
      <c r="F9" s="210">
        <v>322</v>
      </c>
      <c r="G9" s="208">
        <f>SUM(B9:F9)</f>
        <v>11765</v>
      </c>
      <c r="H9" s="72">
        <f>G9/G19</f>
        <v>0.64522320938905342</v>
      </c>
      <c r="J9" s="209">
        <v>2373</v>
      </c>
      <c r="K9" s="210">
        <v>1</v>
      </c>
      <c r="L9" s="210">
        <v>1</v>
      </c>
      <c r="M9" s="210">
        <v>0</v>
      </c>
      <c r="N9" s="15">
        <v>15</v>
      </c>
      <c r="O9" s="210">
        <v>448</v>
      </c>
      <c r="P9" s="208">
        <f>SUM(J9:O9)</f>
        <v>2838</v>
      </c>
      <c r="Q9" s="27">
        <f>P9/P19</f>
        <v>0.79384615384615387</v>
      </c>
      <c r="R9" s="15"/>
      <c r="S9" s="15">
        <f>B9+J9</f>
        <v>13806</v>
      </c>
      <c r="T9" s="15">
        <f>D9+L9</f>
        <v>7</v>
      </c>
      <c r="U9" s="15">
        <f>C9+K9</f>
        <v>5</v>
      </c>
      <c r="V9" s="15">
        <f>E9+M9</f>
        <v>0</v>
      </c>
      <c r="W9" s="15">
        <f>N9</f>
        <v>15</v>
      </c>
      <c r="X9" s="15">
        <f>F9+O9</f>
        <v>770</v>
      </c>
      <c r="Y9" s="15">
        <f>SUM(S9:X9)</f>
        <v>14603</v>
      </c>
      <c r="Z9" s="27">
        <f>Y9/Y19</f>
        <v>0.66958595075427574</v>
      </c>
    </row>
    <row r="10" spans="1:26" ht="12" customHeight="1">
      <c r="A10" s="17" t="s">
        <v>12</v>
      </c>
      <c r="B10" s="210">
        <v>1</v>
      </c>
      <c r="C10" s="209">
        <v>1834</v>
      </c>
      <c r="D10" s="209">
        <v>2594</v>
      </c>
      <c r="E10" s="210">
        <v>0</v>
      </c>
      <c r="F10" s="210">
        <v>121</v>
      </c>
      <c r="G10" s="208">
        <f t="shared" ref="G10:G17" si="0">SUM(B10:F10)</f>
        <v>4550</v>
      </c>
      <c r="H10" s="72">
        <f>G10/G19</f>
        <v>0.24953383788526928</v>
      </c>
      <c r="J10" s="210">
        <v>0</v>
      </c>
      <c r="K10" s="210">
        <v>83</v>
      </c>
      <c r="L10" s="210">
        <v>66</v>
      </c>
      <c r="M10" s="210">
        <v>8</v>
      </c>
      <c r="N10" s="15">
        <v>0</v>
      </c>
      <c r="O10" s="210">
        <v>41</v>
      </c>
      <c r="P10" s="208">
        <f t="shared" ref="P10:P17" si="1">SUM(J10:O10)</f>
        <v>198</v>
      </c>
      <c r="Q10" s="27">
        <f>P10/P19</f>
        <v>5.5384615384615386E-2</v>
      </c>
      <c r="R10" s="15"/>
      <c r="S10" s="15">
        <f t="shared" ref="S10:S17" si="2">B10+J10</f>
        <v>1</v>
      </c>
      <c r="T10" s="15">
        <f>D10+L10</f>
        <v>2660</v>
      </c>
      <c r="U10" s="15">
        <f>C10+K10</f>
        <v>1917</v>
      </c>
      <c r="V10" s="15">
        <f t="shared" ref="V10:V17" si="3">E10+M10</f>
        <v>8</v>
      </c>
      <c r="W10" s="15">
        <f t="shared" ref="W10:W17" si="4">N10</f>
        <v>0</v>
      </c>
      <c r="X10" s="15">
        <f t="shared" ref="X10:X19" si="5">F10+O10</f>
        <v>162</v>
      </c>
      <c r="Y10" s="15">
        <f>SUM(S10:X10)</f>
        <v>4748</v>
      </c>
      <c r="Z10" s="27">
        <f>Y10/Y19</f>
        <v>0.21770828557017746</v>
      </c>
    </row>
    <row r="11" spans="1:26" ht="12" customHeight="1">
      <c r="A11" s="17" t="s">
        <v>13</v>
      </c>
      <c r="B11" s="210">
        <v>1</v>
      </c>
      <c r="C11" s="209">
        <v>1700</v>
      </c>
      <c r="D11" s="210">
        <v>1</v>
      </c>
      <c r="E11" s="210">
        <v>0</v>
      </c>
      <c r="F11" s="210">
        <v>58</v>
      </c>
      <c r="G11" s="208">
        <f t="shared" si="0"/>
        <v>1760</v>
      </c>
      <c r="H11" s="72">
        <f>G11/G19</f>
        <v>9.6522979050126134E-2</v>
      </c>
      <c r="J11" s="210">
        <v>0</v>
      </c>
      <c r="K11" s="210">
        <v>239</v>
      </c>
      <c r="L11" s="210">
        <v>0</v>
      </c>
      <c r="M11" s="210">
        <v>29</v>
      </c>
      <c r="N11" s="15">
        <v>0</v>
      </c>
      <c r="O11" s="210">
        <v>95</v>
      </c>
      <c r="P11" s="210">
        <v>363</v>
      </c>
      <c r="Q11" s="27">
        <f>P11/P19</f>
        <v>0.10153846153846154</v>
      </c>
      <c r="R11" s="15"/>
      <c r="S11" s="15">
        <f t="shared" si="2"/>
        <v>1</v>
      </c>
      <c r="T11" s="15">
        <f>D11+L11</f>
        <v>1</v>
      </c>
      <c r="U11" s="15">
        <f>C11+K11</f>
        <v>1939</v>
      </c>
      <c r="V11" s="15">
        <f t="shared" si="3"/>
        <v>29</v>
      </c>
      <c r="W11" s="15">
        <f t="shared" si="4"/>
        <v>0</v>
      </c>
      <c r="X11" s="15">
        <f t="shared" si="5"/>
        <v>153</v>
      </c>
      <c r="Y11" s="15">
        <f t="shared" ref="Y11:Y17" si="6">SUM(S11:X11)</f>
        <v>2123</v>
      </c>
      <c r="Z11" s="27">
        <f>Y11/Y19</f>
        <v>9.7345132743362831E-2</v>
      </c>
    </row>
    <row r="12" spans="1:26" ht="12" customHeight="1">
      <c r="A12" s="17" t="s">
        <v>14</v>
      </c>
      <c r="B12" s="210">
        <v>0</v>
      </c>
      <c r="C12" s="210">
        <v>2</v>
      </c>
      <c r="D12" s="210">
        <v>25</v>
      </c>
      <c r="E12" s="210">
        <v>0</v>
      </c>
      <c r="F12" s="210">
        <v>0</v>
      </c>
      <c r="G12" s="208">
        <f t="shared" si="0"/>
        <v>27</v>
      </c>
      <c r="H12" s="72">
        <f>G12/G19</f>
        <v>1.4807502467917078E-3</v>
      </c>
      <c r="J12" s="210">
        <v>0</v>
      </c>
      <c r="K12" s="210">
        <v>0</v>
      </c>
      <c r="L12" s="210">
        <v>0</v>
      </c>
      <c r="M12" s="210">
        <v>0</v>
      </c>
      <c r="N12" s="15">
        <v>0</v>
      </c>
      <c r="O12" s="210">
        <v>0</v>
      </c>
      <c r="P12" s="208"/>
      <c r="Q12" s="27">
        <f>P12/P19</f>
        <v>0</v>
      </c>
      <c r="R12" s="15"/>
      <c r="S12" s="15">
        <f t="shared" si="2"/>
        <v>0</v>
      </c>
      <c r="T12" s="15">
        <f>D12+L12</f>
        <v>25</v>
      </c>
      <c r="U12" s="15">
        <f>C12+K12</f>
        <v>2</v>
      </c>
      <c r="V12" s="15">
        <f t="shared" si="3"/>
        <v>0</v>
      </c>
      <c r="W12" s="15">
        <f t="shared" si="4"/>
        <v>0</v>
      </c>
      <c r="X12" s="15"/>
      <c r="Y12" s="15">
        <f t="shared" si="6"/>
        <v>27</v>
      </c>
      <c r="Z12" s="27">
        <f>Y12/Y19</f>
        <v>1.2380210005043788E-3</v>
      </c>
    </row>
    <row r="13" spans="1:26" ht="12" customHeight="1">
      <c r="A13" s="17"/>
      <c r="B13" s="207"/>
      <c r="C13" s="207"/>
      <c r="D13" s="207"/>
      <c r="E13" s="207"/>
      <c r="F13" s="55"/>
      <c r="G13" s="208"/>
      <c r="H13" s="72"/>
      <c r="J13" s="207"/>
      <c r="K13" s="207"/>
      <c r="L13" s="207"/>
      <c r="M13" s="207"/>
      <c r="N13" s="15"/>
      <c r="O13" s="223"/>
      <c r="P13" s="208"/>
      <c r="Q13" s="27"/>
      <c r="R13" s="15"/>
      <c r="S13" s="15"/>
      <c r="T13" s="15"/>
      <c r="U13" s="15"/>
      <c r="V13" s="15"/>
      <c r="W13" s="15"/>
      <c r="X13" s="15"/>
      <c r="Y13" s="15"/>
      <c r="Z13" s="27"/>
    </row>
    <row r="14" spans="1:26" ht="12" customHeight="1">
      <c r="A14" s="17" t="s">
        <v>16</v>
      </c>
      <c r="B14" s="210">
        <v>0</v>
      </c>
      <c r="C14" s="210">
        <v>18</v>
      </c>
      <c r="D14" s="210">
        <v>0</v>
      </c>
      <c r="E14" s="210">
        <v>0</v>
      </c>
      <c r="F14" s="210">
        <v>4</v>
      </c>
      <c r="G14" s="208">
        <f t="shared" si="0"/>
        <v>22</v>
      </c>
      <c r="H14" s="72">
        <f>G14/G19</f>
        <v>1.2065372381265768E-3</v>
      </c>
      <c r="J14" s="210">
        <v>0</v>
      </c>
      <c r="K14" s="210">
        <v>1</v>
      </c>
      <c r="L14" s="210">
        <v>0</v>
      </c>
      <c r="M14" s="210">
        <v>1</v>
      </c>
      <c r="N14" s="15">
        <v>0</v>
      </c>
      <c r="O14" s="210">
        <v>2</v>
      </c>
      <c r="P14" s="208">
        <f t="shared" si="1"/>
        <v>4</v>
      </c>
      <c r="Q14" s="27">
        <f>P14/P19</f>
        <v>1.1188811188811189E-3</v>
      </c>
      <c r="R14" s="15"/>
      <c r="S14" s="15">
        <f t="shared" si="2"/>
        <v>0</v>
      </c>
      <c r="T14" s="15">
        <f>D14+L14</f>
        <v>0</v>
      </c>
      <c r="U14" s="15">
        <f>C14+K14</f>
        <v>19</v>
      </c>
      <c r="V14" s="15">
        <f t="shared" si="3"/>
        <v>1</v>
      </c>
      <c r="W14" s="15">
        <f t="shared" si="4"/>
        <v>0</v>
      </c>
      <c r="X14" s="15">
        <f t="shared" si="5"/>
        <v>6</v>
      </c>
      <c r="Y14" s="15">
        <f t="shared" si="6"/>
        <v>26</v>
      </c>
      <c r="Z14" s="27">
        <f>Y14/Y19</f>
        <v>1.1921683708560687E-3</v>
      </c>
    </row>
    <row r="15" spans="1:26" ht="12" customHeight="1">
      <c r="A15" s="17"/>
      <c r="B15" s="207"/>
      <c r="C15" s="207"/>
      <c r="D15" s="207"/>
      <c r="E15" s="207"/>
      <c r="F15" s="55"/>
      <c r="G15" s="208"/>
      <c r="H15" s="72"/>
      <c r="J15" s="207"/>
      <c r="K15" s="207"/>
      <c r="L15" s="207"/>
      <c r="M15" s="207"/>
      <c r="N15" s="15"/>
      <c r="O15" s="223"/>
      <c r="P15" s="208"/>
      <c r="Q15" s="27"/>
      <c r="R15" s="15"/>
      <c r="S15" s="15"/>
      <c r="T15" s="15"/>
      <c r="U15" s="15"/>
      <c r="V15" s="15"/>
      <c r="W15" s="15"/>
      <c r="X15" s="15"/>
      <c r="Y15" s="15"/>
      <c r="Z15" s="27"/>
    </row>
    <row r="16" spans="1:26" ht="12" customHeight="1">
      <c r="A16" s="17"/>
      <c r="B16" s="207"/>
      <c r="C16" s="207"/>
      <c r="D16" s="207"/>
      <c r="E16" s="207"/>
      <c r="F16" s="55"/>
      <c r="G16" s="208"/>
      <c r="H16" s="72"/>
      <c r="J16" s="207"/>
      <c r="K16" s="207"/>
      <c r="L16" s="207"/>
      <c r="M16" s="207"/>
      <c r="N16" s="15"/>
      <c r="O16" s="223"/>
      <c r="P16" s="208"/>
      <c r="Q16" s="27"/>
      <c r="R16" s="15"/>
      <c r="S16" s="15"/>
      <c r="T16" s="15"/>
      <c r="U16" s="15"/>
      <c r="V16" s="15"/>
      <c r="W16" s="15"/>
      <c r="X16" s="15"/>
      <c r="Y16" s="15"/>
      <c r="Z16" s="27"/>
    </row>
    <row r="17" spans="1:26" ht="12" customHeight="1">
      <c r="A17" s="17" t="s">
        <v>175</v>
      </c>
      <c r="B17" s="210">
        <v>34</v>
      </c>
      <c r="C17" s="210">
        <v>27</v>
      </c>
      <c r="D17" s="210">
        <v>43</v>
      </c>
      <c r="E17" s="210">
        <v>0</v>
      </c>
      <c r="F17" s="210">
        <v>6</v>
      </c>
      <c r="G17" s="208">
        <f t="shared" si="0"/>
        <v>110</v>
      </c>
      <c r="H17" s="72">
        <f>G17/G19</f>
        <v>6.0326861906328834E-3</v>
      </c>
      <c r="J17" s="210">
        <v>1</v>
      </c>
      <c r="K17" s="210">
        <v>25</v>
      </c>
      <c r="L17" s="210">
        <v>64</v>
      </c>
      <c r="M17" s="210">
        <v>0</v>
      </c>
      <c r="N17" s="15">
        <v>0</v>
      </c>
      <c r="O17" s="210">
        <v>82</v>
      </c>
      <c r="P17" s="208">
        <f t="shared" si="1"/>
        <v>172</v>
      </c>
      <c r="Q17" s="27">
        <f>P17/P19</f>
        <v>4.8111888111888115E-2</v>
      </c>
      <c r="R17" s="15"/>
      <c r="S17" s="15">
        <f t="shared" si="2"/>
        <v>35</v>
      </c>
      <c r="T17" s="15">
        <f>D17+L17</f>
        <v>107</v>
      </c>
      <c r="U17" s="15">
        <f>C17+K17</f>
        <v>52</v>
      </c>
      <c r="V17" s="15">
        <f t="shared" si="3"/>
        <v>0</v>
      </c>
      <c r="W17" s="15">
        <f t="shared" si="4"/>
        <v>0</v>
      </c>
      <c r="X17" s="15">
        <f t="shared" si="5"/>
        <v>88</v>
      </c>
      <c r="Y17" s="15">
        <f t="shared" si="6"/>
        <v>282</v>
      </c>
      <c r="Z17" s="27">
        <f>Y17/Y19</f>
        <v>1.2930441560823513E-2</v>
      </c>
    </row>
    <row r="18" spans="1:26" ht="12" customHeight="1">
      <c r="A18" s="17"/>
      <c r="B18" s="206"/>
      <c r="C18" s="206"/>
      <c r="D18" s="8"/>
      <c r="E18" s="8"/>
      <c r="F18" s="55"/>
      <c r="G18" s="8"/>
      <c r="H18" s="8"/>
      <c r="I18" s="8"/>
      <c r="J18" s="8"/>
      <c r="K18" s="8"/>
      <c r="L18" s="8"/>
      <c r="M18" s="8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s="140" customFormat="1" ht="12" customHeight="1">
      <c r="A19" s="160" t="s">
        <v>8</v>
      </c>
      <c r="B19" s="161">
        <f>SUM(B9:B17)</f>
        <v>11469</v>
      </c>
      <c r="C19" s="161">
        <f t="shared" ref="C19:D19" si="7">SUM(C9:C17)</f>
        <v>3585</v>
      </c>
      <c r="D19" s="161">
        <f t="shared" si="7"/>
        <v>2669</v>
      </c>
      <c r="E19" s="161">
        <f t="shared" ref="E19" si="8">SUM(E9:E17)</f>
        <v>0</v>
      </c>
      <c r="F19" s="161">
        <f t="shared" ref="F19" si="9">SUM(F9:F17)</f>
        <v>511</v>
      </c>
      <c r="G19" s="161">
        <f t="shared" ref="G19" si="10">SUM(B19:F19)</f>
        <v>18234</v>
      </c>
      <c r="H19" s="162">
        <f>G19/G19</f>
        <v>1</v>
      </c>
      <c r="I19" s="163"/>
      <c r="J19" s="161">
        <f>SUM(J9:J17)</f>
        <v>2374</v>
      </c>
      <c r="K19" s="161">
        <f t="shared" ref="K19:L19" si="11">SUM(K9:K17)</f>
        <v>349</v>
      </c>
      <c r="L19" s="161">
        <f t="shared" si="11"/>
        <v>131</v>
      </c>
      <c r="M19" s="161">
        <f t="shared" ref="M19:O19" si="12">SUM(M9:M17)</f>
        <v>38</v>
      </c>
      <c r="N19" s="161">
        <f t="shared" si="12"/>
        <v>15</v>
      </c>
      <c r="O19" s="161">
        <f t="shared" si="12"/>
        <v>668</v>
      </c>
      <c r="P19" s="161">
        <f t="shared" ref="P19" si="13">SUM(J19:O19)</f>
        <v>3575</v>
      </c>
      <c r="Q19" s="162">
        <f>P19/P19</f>
        <v>1</v>
      </c>
      <c r="R19" s="163"/>
      <c r="S19" s="163">
        <f t="shared" ref="S19:V19" si="14">B19+J19</f>
        <v>13843</v>
      </c>
      <c r="T19" s="163">
        <f t="shared" si="14"/>
        <v>3934</v>
      </c>
      <c r="U19" s="163">
        <f t="shared" si="14"/>
        <v>2800</v>
      </c>
      <c r="V19" s="163">
        <f t="shared" si="14"/>
        <v>38</v>
      </c>
      <c r="W19" s="163">
        <f>N19</f>
        <v>15</v>
      </c>
      <c r="X19" s="14">
        <f t="shared" si="5"/>
        <v>1179</v>
      </c>
      <c r="Y19" s="163">
        <f t="shared" ref="Y19" si="15">SUM(S19:X19)</f>
        <v>21809</v>
      </c>
      <c r="Z19" s="162">
        <f>Y19/Y19</f>
        <v>1</v>
      </c>
    </row>
    <row r="20" spans="1:26" ht="12" customHeight="1">
      <c r="A20" s="13" t="s">
        <v>33</v>
      </c>
      <c r="B20" s="39">
        <f>B19/G19</f>
        <v>0.62898979927607768</v>
      </c>
      <c r="C20" s="39">
        <f>C19/G19</f>
        <v>0.19661072721289899</v>
      </c>
      <c r="D20" s="39">
        <f>D19/G19</f>
        <v>0.14637490402544698</v>
      </c>
      <c r="E20" s="39">
        <f>E19/G19</f>
        <v>0</v>
      </c>
      <c r="F20" s="39">
        <f>F19/G19</f>
        <v>2.8024569485576394E-2</v>
      </c>
      <c r="G20" s="39">
        <f>G19/G19</f>
        <v>1</v>
      </c>
      <c r="H20" s="39"/>
      <c r="I20" s="39"/>
      <c r="J20" s="39">
        <f>J19/P19</f>
        <v>0.66405594405594404</v>
      </c>
      <c r="K20" s="39">
        <f>K19/P19</f>
        <v>9.7622377622377618E-2</v>
      </c>
      <c r="L20" s="39">
        <f>L19/P19</f>
        <v>3.6643356643356641E-2</v>
      </c>
      <c r="M20" s="39">
        <f>M19/P19</f>
        <v>1.0629370629370629E-2</v>
      </c>
      <c r="N20" s="39">
        <f>N19/P19</f>
        <v>4.1958041958041958E-3</v>
      </c>
      <c r="O20" s="39">
        <f>O19/P19</f>
        <v>0.18685314685314686</v>
      </c>
      <c r="P20" s="39">
        <f>P19/P19</f>
        <v>1</v>
      </c>
      <c r="Q20" s="39"/>
      <c r="R20" s="39"/>
      <c r="S20" s="39">
        <f>S19/Y19</f>
        <v>0.63473795222155993</v>
      </c>
      <c r="T20" s="39">
        <f>T19/Y19</f>
        <v>0.18038424503645284</v>
      </c>
      <c r="U20" s="39">
        <f>U19/Y19</f>
        <v>0.12838736301526893</v>
      </c>
      <c r="V20" s="39">
        <f>V19/Y19</f>
        <v>1.7423999266357926E-3</v>
      </c>
      <c r="W20" s="39">
        <f>W19/Y19</f>
        <v>6.8778944472465495E-4</v>
      </c>
      <c r="X20" s="39">
        <f>X19/Y19</f>
        <v>5.4060250355357879E-2</v>
      </c>
      <c r="Y20" s="39">
        <f>Y19/Y19</f>
        <v>1</v>
      </c>
      <c r="Z20" s="39"/>
    </row>
    <row r="21" spans="1:26" ht="12" customHeight="1">
      <c r="A21" s="26" t="s">
        <v>89</v>
      </c>
      <c r="B21" s="15">
        <f>SUM(B10:B17)</f>
        <v>36</v>
      </c>
      <c r="C21" s="15">
        <f>SUM(C10:C17)</f>
        <v>3581</v>
      </c>
      <c r="D21" s="15">
        <f t="shared" ref="D21" si="16">SUM(D10:D17)</f>
        <v>2663</v>
      </c>
      <c r="E21" s="15">
        <f t="shared" ref="E21:M21" si="17">SUM(E10:E17)</f>
        <v>0</v>
      </c>
      <c r="F21" s="15">
        <f t="shared" ref="F21" si="18">SUM(F10:F17)</f>
        <v>189</v>
      </c>
      <c r="G21" s="15">
        <f>SUM(G10:G14)+'2000'!G13+SUM('2000'!G15:G17)</f>
        <v>6407</v>
      </c>
      <c r="H21" s="15"/>
      <c r="I21" s="15"/>
      <c r="J21" s="15">
        <f t="shared" si="17"/>
        <v>1</v>
      </c>
      <c r="K21" s="15">
        <f t="shared" ref="K21:L21" si="19">SUM(K10:K17)</f>
        <v>348</v>
      </c>
      <c r="L21" s="15">
        <f t="shared" si="19"/>
        <v>130</v>
      </c>
      <c r="M21" s="15">
        <f t="shared" si="17"/>
        <v>38</v>
      </c>
      <c r="N21" s="15">
        <f>SUM(N10:N17)</f>
        <v>0</v>
      </c>
      <c r="O21" s="15">
        <f>SUM(O10:O17)</f>
        <v>220</v>
      </c>
      <c r="P21" s="15">
        <f>SUM(P10:P14)+'2000'!P13+SUM('2000'!P15:P17)</f>
        <v>594</v>
      </c>
      <c r="Q21" s="15"/>
      <c r="R21" s="15"/>
      <c r="S21" s="15">
        <f t="shared" ref="S21:V21" si="20">SUM(S10:S17)</f>
        <v>37</v>
      </c>
      <c r="T21" s="15">
        <f t="shared" si="20"/>
        <v>2793</v>
      </c>
      <c r="U21" s="15">
        <f t="shared" si="20"/>
        <v>3929</v>
      </c>
      <c r="V21" s="15">
        <f t="shared" si="20"/>
        <v>38</v>
      </c>
      <c r="W21" s="15">
        <f>SUM(W10:W17)</f>
        <v>0</v>
      </c>
      <c r="X21" s="15">
        <f>SUM(X10:X17)</f>
        <v>409</v>
      </c>
      <c r="Y21" s="15">
        <f>SUM(Y10:Y14)+'2000'!Y13+SUM('2000'!Y15:Y17)</f>
        <v>7001</v>
      </c>
      <c r="Z21" s="15"/>
    </row>
    <row r="22" spans="1:26" ht="12" customHeight="1">
      <c r="A22" s="26" t="s">
        <v>34</v>
      </c>
      <c r="B22" s="27">
        <f>B21/B19</f>
        <v>3.1388961548522104E-3</v>
      </c>
      <c r="C22" s="27">
        <f>C21/G19</f>
        <v>0.19639135680596687</v>
      </c>
      <c r="D22" s="27">
        <f>D21/G19</f>
        <v>0.14604584841504881</v>
      </c>
      <c r="E22" s="232" t="s">
        <v>47</v>
      </c>
      <c r="F22" s="232" t="s">
        <v>47</v>
      </c>
      <c r="G22" s="27">
        <f>G21/G19</f>
        <v>0.35137654930349893</v>
      </c>
      <c r="H22" s="27"/>
      <c r="I22" s="27"/>
      <c r="J22" s="27">
        <f t="shared" ref="J22:P22" si="21">J21/J19</f>
        <v>4.2122999157540015E-4</v>
      </c>
      <c r="K22" s="27">
        <f t="shared" ref="K22:L22" si="22">K21/K19</f>
        <v>0.99713467048710602</v>
      </c>
      <c r="L22" s="27">
        <f t="shared" si="22"/>
        <v>0.99236641221374045</v>
      </c>
      <c r="M22" s="27">
        <f t="shared" si="21"/>
        <v>1</v>
      </c>
      <c r="N22" s="27">
        <f t="shared" si="21"/>
        <v>0</v>
      </c>
      <c r="O22" s="27">
        <f t="shared" si="21"/>
        <v>0.32934131736526945</v>
      </c>
      <c r="P22" s="27">
        <f t="shared" si="21"/>
        <v>0.16615384615384615</v>
      </c>
      <c r="Q22" s="27"/>
      <c r="R22" s="27"/>
      <c r="S22" s="27">
        <f t="shared" ref="S22:Y22" si="23">S21/S19</f>
        <v>2.672831033735462E-3</v>
      </c>
      <c r="T22" s="27">
        <f t="shared" si="23"/>
        <v>0.70996441281138789</v>
      </c>
      <c r="U22" s="27">
        <f t="shared" si="23"/>
        <v>1.4032142857142857</v>
      </c>
      <c r="V22" s="27">
        <f t="shared" si="23"/>
        <v>1</v>
      </c>
      <c r="W22" s="27">
        <f t="shared" si="23"/>
        <v>0</v>
      </c>
      <c r="X22" s="27">
        <f t="shared" si="23"/>
        <v>0.3469041560644614</v>
      </c>
      <c r="Y22" s="27">
        <f t="shared" si="23"/>
        <v>0.32101426016782064</v>
      </c>
      <c r="Z22" s="27"/>
    </row>
    <row r="23" spans="1:26" ht="12" customHeight="1">
      <c r="A23" s="42" t="s">
        <v>35</v>
      </c>
      <c r="B23" s="43">
        <f>B21/G21</f>
        <v>5.6188543780240361E-3</v>
      </c>
      <c r="C23" s="43">
        <f>C21/G21</f>
        <v>0.5589199313251132</v>
      </c>
      <c r="D23" s="43">
        <f>D21/G21</f>
        <v>0.41563914468550023</v>
      </c>
      <c r="E23" s="43">
        <f>E21/G21</f>
        <v>0</v>
      </c>
      <c r="F23" s="43">
        <f>F21/G21</f>
        <v>2.9498985484626192E-2</v>
      </c>
      <c r="G23" s="43">
        <f>G21/G21</f>
        <v>1</v>
      </c>
      <c r="H23" s="43"/>
      <c r="I23" s="43"/>
      <c r="J23" s="43">
        <f>J21/P21</f>
        <v>1.6835016835016834E-3</v>
      </c>
      <c r="K23" s="43">
        <f>K21/P21</f>
        <v>0.58585858585858586</v>
      </c>
      <c r="L23" s="43">
        <f>L21/P21</f>
        <v>0.21885521885521886</v>
      </c>
      <c r="M23" s="43">
        <f>M21/P21</f>
        <v>6.3973063973063973E-2</v>
      </c>
      <c r="N23" s="43">
        <f>N21/P21</f>
        <v>0</v>
      </c>
      <c r="O23" s="43">
        <f>O21/P21</f>
        <v>0.37037037037037035</v>
      </c>
      <c r="P23" s="43">
        <f>P21/P21</f>
        <v>1</v>
      </c>
      <c r="Q23" s="43"/>
      <c r="R23" s="43"/>
      <c r="S23" s="43">
        <f>S21/Y21</f>
        <v>5.2849592915297817E-3</v>
      </c>
      <c r="T23" s="43">
        <f>T21/Y21</f>
        <v>0.39894300814169403</v>
      </c>
      <c r="U23" s="43">
        <f>U21/Y21</f>
        <v>0.56120554206541917</v>
      </c>
      <c r="V23" s="43">
        <f>V21/Y21</f>
        <v>5.4277960291386944E-3</v>
      </c>
      <c r="W23" s="43">
        <f>W21/Y21</f>
        <v>0</v>
      </c>
      <c r="X23" s="43">
        <f>X21/Y21</f>
        <v>5.8420225682045419E-2</v>
      </c>
      <c r="Y23" s="43">
        <f>Y21/Y21</f>
        <v>1</v>
      </c>
      <c r="Z23" s="43"/>
    </row>
    <row r="24" spans="1:26" ht="12" customHeight="1">
      <c r="A24" s="19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9"/>
      <c r="M24" s="128"/>
      <c r="N24" s="295" t="s">
        <v>20</v>
      </c>
      <c r="O24" s="296"/>
      <c r="P24" s="296"/>
      <c r="Q24" s="129"/>
      <c r="R24" s="15"/>
      <c r="S24" s="40"/>
    </row>
    <row r="25" spans="1:26" ht="12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40"/>
    </row>
    <row r="26" spans="1:26" ht="12" customHeight="1">
      <c r="A26" s="22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5"/>
      <c r="R26" s="135"/>
      <c r="S26" s="40"/>
    </row>
    <row r="27" spans="1:26" ht="12" customHeight="1">
      <c r="A27" s="1" t="s">
        <v>168</v>
      </c>
      <c r="B27" s="4"/>
      <c r="C27" s="4"/>
      <c r="D27" s="22"/>
      <c r="E27" s="22"/>
      <c r="F27" s="22"/>
      <c r="G27" s="22"/>
      <c r="H27" s="22"/>
      <c r="I27" s="22"/>
      <c r="J27" s="22"/>
      <c r="K27" s="22"/>
      <c r="L27" s="135"/>
      <c r="M27" s="135"/>
      <c r="N27" s="135"/>
      <c r="O27" s="135"/>
      <c r="P27" s="135"/>
      <c r="Q27" s="135"/>
      <c r="R27" s="135"/>
      <c r="S27" s="40"/>
      <c r="T27" s="291"/>
      <c r="U27" s="292"/>
    </row>
    <row r="28" spans="1:26" ht="12" customHeight="1">
      <c r="A28" s="204" t="s">
        <v>176</v>
      </c>
      <c r="B28" s="4"/>
      <c r="C28" s="4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40"/>
      <c r="T28" s="291"/>
      <c r="U28" s="292"/>
    </row>
    <row r="29" spans="1:26" ht="12" customHeight="1">
      <c r="A29" s="22" t="s">
        <v>46</v>
      </c>
      <c r="B29" s="4"/>
      <c r="C29" s="4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40"/>
      <c r="T29" s="40"/>
    </row>
    <row r="30" spans="1:26" ht="12" customHeight="1">
      <c r="A30" s="6"/>
      <c r="B30" s="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40"/>
      <c r="T30" s="41"/>
      <c r="U30" s="27"/>
    </row>
    <row r="31" spans="1:26" ht="12" customHeight="1">
      <c r="A31" s="8"/>
      <c r="B31" s="293" t="s">
        <v>139</v>
      </c>
      <c r="C31" s="293"/>
      <c r="D31" s="293"/>
      <c r="E31" s="293"/>
      <c r="F31" s="293"/>
      <c r="G31" s="293"/>
      <c r="H31" s="52"/>
      <c r="I31" s="8"/>
      <c r="J31" s="293" t="s">
        <v>140</v>
      </c>
      <c r="K31" s="294"/>
      <c r="L31" s="294"/>
      <c r="M31" s="294"/>
      <c r="N31" s="294"/>
      <c r="O31" s="294"/>
      <c r="P31" s="294"/>
      <c r="Q31" s="63"/>
      <c r="R31" s="8"/>
      <c r="S31" s="293" t="s">
        <v>141</v>
      </c>
      <c r="T31" s="294"/>
      <c r="U31" s="294"/>
      <c r="V31" s="294"/>
      <c r="W31" s="294"/>
      <c r="X31" s="294"/>
      <c r="Y31" s="294"/>
      <c r="Z31" s="71"/>
    </row>
    <row r="32" spans="1:26" ht="22.5">
      <c r="A32" s="9"/>
      <c r="B32" s="10" t="s">
        <v>4</v>
      </c>
      <c r="C32" s="10" t="s">
        <v>5</v>
      </c>
      <c r="D32" s="10" t="s">
        <v>6</v>
      </c>
      <c r="E32" s="10" t="s">
        <v>177</v>
      </c>
      <c r="F32" s="10" t="s">
        <v>178</v>
      </c>
      <c r="G32" s="10" t="s">
        <v>8</v>
      </c>
      <c r="H32" s="53" t="s">
        <v>33</v>
      </c>
      <c r="I32" s="10"/>
      <c r="J32" s="10" t="s">
        <v>4</v>
      </c>
      <c r="K32" s="10" t="s">
        <v>5</v>
      </c>
      <c r="L32" s="10" t="s">
        <v>6</v>
      </c>
      <c r="M32" s="10" t="s">
        <v>177</v>
      </c>
      <c r="N32" s="10" t="s">
        <v>9</v>
      </c>
      <c r="O32" s="10" t="s">
        <v>178</v>
      </c>
      <c r="P32" s="11" t="s">
        <v>8</v>
      </c>
      <c r="Q32" s="53" t="s">
        <v>33</v>
      </c>
      <c r="R32" s="10"/>
      <c r="S32" s="10" t="s">
        <v>4</v>
      </c>
      <c r="T32" s="10" t="s">
        <v>5</v>
      </c>
      <c r="U32" s="10" t="s">
        <v>6</v>
      </c>
      <c r="V32" s="10" t="s">
        <v>177</v>
      </c>
      <c r="W32" s="10" t="s">
        <v>9</v>
      </c>
      <c r="X32" s="10" t="s">
        <v>178</v>
      </c>
      <c r="Y32" s="11" t="s">
        <v>8</v>
      </c>
      <c r="Z32" s="53" t="s">
        <v>33</v>
      </c>
    </row>
    <row r="33" spans="1:26" ht="12" customHeight="1">
      <c r="A33" s="8"/>
      <c r="B33" s="8"/>
      <c r="C33" s="8"/>
      <c r="D33" s="8"/>
      <c r="E33" s="8"/>
      <c r="F33" s="55"/>
      <c r="G33" s="8"/>
      <c r="H33" s="8"/>
      <c r="I33" s="8"/>
      <c r="J33" s="8"/>
      <c r="K33" s="8"/>
      <c r="L33" s="8"/>
      <c r="M33" s="8"/>
      <c r="N33" s="8"/>
      <c r="O33" s="8"/>
      <c r="P33" s="8"/>
      <c r="Q33" s="29"/>
      <c r="R33" s="8"/>
      <c r="S33" s="15"/>
      <c r="T33" s="15"/>
      <c r="U33" s="15"/>
      <c r="V33" s="15"/>
      <c r="W33" s="15"/>
      <c r="X33" s="15"/>
      <c r="Y33" s="15"/>
      <c r="Z33" s="15"/>
    </row>
    <row r="34" spans="1:26" ht="12" customHeight="1">
      <c r="A34" s="16" t="s">
        <v>197</v>
      </c>
      <c r="B34" s="209">
        <v>2845687</v>
      </c>
      <c r="C34" s="209">
        <v>1079</v>
      </c>
      <c r="D34" s="209">
        <v>1330</v>
      </c>
      <c r="E34" s="210">
        <v>0</v>
      </c>
      <c r="F34" s="209">
        <v>96038</v>
      </c>
      <c r="G34" s="209">
        <v>2944134</v>
      </c>
      <c r="H34" s="72">
        <f>G34/G44</f>
        <v>0.71097947212659884</v>
      </c>
      <c r="J34" s="209">
        <v>2048763</v>
      </c>
      <c r="K34" s="210">
        <v>529</v>
      </c>
      <c r="L34" s="210">
        <v>618</v>
      </c>
      <c r="M34" s="210">
        <v>0</v>
      </c>
      <c r="N34" s="210" t="s">
        <v>64</v>
      </c>
      <c r="O34" s="209">
        <v>445429</v>
      </c>
      <c r="P34" s="209">
        <v>2495339</v>
      </c>
      <c r="Q34" s="27">
        <f>P34/P44</f>
        <v>0.79930113094553612</v>
      </c>
      <c r="R34" s="12"/>
      <c r="S34" s="15">
        <f>B34+J34</f>
        <v>4894450</v>
      </c>
      <c r="T34" s="15">
        <f>C34+L34</f>
        <v>1697</v>
      </c>
      <c r="U34" s="15">
        <f>D34+K34</f>
        <v>1859</v>
      </c>
      <c r="V34" s="15">
        <f>E34+M34</f>
        <v>0</v>
      </c>
      <c r="W34" s="15" t="str">
        <f>N34</f>
        <v>?</v>
      </c>
      <c r="X34" s="15">
        <f>F34+O34</f>
        <v>541467</v>
      </c>
      <c r="Y34" s="15">
        <f>SUM(S34:X34)</f>
        <v>5439473</v>
      </c>
      <c r="Z34" s="27">
        <f>Y34/Y44</f>
        <v>0.74894407929883233</v>
      </c>
    </row>
    <row r="35" spans="1:26" ht="12" customHeight="1">
      <c r="A35" s="17" t="s">
        <v>12</v>
      </c>
      <c r="B35" s="210">
        <v>354</v>
      </c>
      <c r="C35" s="209">
        <v>325190</v>
      </c>
      <c r="D35" s="209">
        <v>409175</v>
      </c>
      <c r="E35" s="210">
        <v>0</v>
      </c>
      <c r="F35" s="209">
        <v>23524</v>
      </c>
      <c r="G35" s="209">
        <v>758243</v>
      </c>
      <c r="H35" s="72">
        <f>G35/G44</f>
        <v>0.18310824435426126</v>
      </c>
      <c r="J35" s="210">
        <v>0</v>
      </c>
      <c r="K35" s="209">
        <v>66859</v>
      </c>
      <c r="L35" s="209">
        <v>42368</v>
      </c>
      <c r="M35" s="209">
        <v>4565</v>
      </c>
      <c r="N35" s="210">
        <v>0</v>
      </c>
      <c r="O35" s="209">
        <v>36518</v>
      </c>
      <c r="P35" s="209">
        <v>150310</v>
      </c>
      <c r="Q35" s="27">
        <f>P35/P44</f>
        <v>4.8146946363770024E-2</v>
      </c>
      <c r="R35" s="12"/>
      <c r="S35" s="15">
        <f t="shared" ref="S35:S42" si="24">B35+J35</f>
        <v>354</v>
      </c>
      <c r="T35" s="15">
        <f>C35+L35</f>
        <v>367558</v>
      </c>
      <c r="U35" s="15">
        <f>D35+K35</f>
        <v>476034</v>
      </c>
      <c r="V35" s="15">
        <f t="shared" ref="V35:V42" si="25">E35+M35</f>
        <v>4565</v>
      </c>
      <c r="W35" s="15">
        <f t="shared" ref="W35:W39" si="26">N35</f>
        <v>0</v>
      </c>
      <c r="X35" s="15">
        <f t="shared" ref="X35:X44" si="27">F35+O35</f>
        <v>60042</v>
      </c>
      <c r="Y35" s="15">
        <f>SUM(S35:X35)</f>
        <v>908553</v>
      </c>
      <c r="Z35" s="27">
        <f>Y35/Y44</f>
        <v>0.12509583007015421</v>
      </c>
    </row>
    <row r="36" spans="1:26" ht="12" customHeight="1">
      <c r="A36" s="17" t="s">
        <v>13</v>
      </c>
      <c r="B36" s="210">
        <v>527</v>
      </c>
      <c r="C36" s="209">
        <v>385746</v>
      </c>
      <c r="D36" s="210">
        <v>39</v>
      </c>
      <c r="E36" s="210">
        <v>0</v>
      </c>
      <c r="F36" s="209">
        <v>16740</v>
      </c>
      <c r="G36" s="209">
        <v>403052</v>
      </c>
      <c r="H36" s="72">
        <f>G36/G44</f>
        <v>9.733310311268778E-2</v>
      </c>
      <c r="J36" s="210">
        <v>0</v>
      </c>
      <c r="K36" s="209">
        <v>201679</v>
      </c>
      <c r="L36" s="210">
        <v>0</v>
      </c>
      <c r="M36" s="209">
        <v>21320</v>
      </c>
      <c r="N36" s="210">
        <v>0</v>
      </c>
      <c r="O36" s="209">
        <v>83217</v>
      </c>
      <c r="P36" s="209">
        <v>306216</v>
      </c>
      <c r="Q36" s="27">
        <f>P36/P44</f>
        <v>9.8086390311544147E-2</v>
      </c>
      <c r="R36" s="12"/>
      <c r="S36" s="15">
        <f t="shared" si="24"/>
        <v>527</v>
      </c>
      <c r="T36" s="15">
        <f>D36+L36</f>
        <v>39</v>
      </c>
      <c r="U36" s="15">
        <f>C36+K36</f>
        <v>587425</v>
      </c>
      <c r="V36" s="15">
        <f t="shared" si="25"/>
        <v>21320</v>
      </c>
      <c r="W36" s="15">
        <f t="shared" si="26"/>
        <v>0</v>
      </c>
      <c r="X36" s="15">
        <f t="shared" si="27"/>
        <v>99957</v>
      </c>
      <c r="Y36" s="15">
        <f t="shared" ref="Y36:Y42" si="28">SUM(S36:X36)</f>
        <v>709268</v>
      </c>
      <c r="Z36" s="27">
        <f>Y36/Y44</f>
        <v>9.7656899709976347E-2</v>
      </c>
    </row>
    <row r="37" spans="1:26" ht="12" customHeight="1">
      <c r="A37" s="17" t="s">
        <v>14</v>
      </c>
      <c r="B37" s="210">
        <v>0</v>
      </c>
      <c r="C37" s="210">
        <v>449</v>
      </c>
      <c r="D37" s="209">
        <v>4158</v>
      </c>
      <c r="E37" s="210">
        <v>0</v>
      </c>
      <c r="F37" s="210">
        <v>0</v>
      </c>
      <c r="G37" s="209">
        <v>4607</v>
      </c>
      <c r="H37" s="72">
        <f>G37/G44</f>
        <v>1.1125452945033212E-3</v>
      </c>
      <c r="J37" s="210">
        <v>0</v>
      </c>
      <c r="K37" s="210">
        <v>0</v>
      </c>
      <c r="L37" s="210">
        <v>0</v>
      </c>
      <c r="M37" s="210">
        <v>0</v>
      </c>
      <c r="N37" s="210">
        <v>0</v>
      </c>
      <c r="O37" s="210">
        <v>0</v>
      </c>
      <c r="P37" s="210">
        <v>0</v>
      </c>
      <c r="Q37" s="27">
        <f>P37/P44</f>
        <v>0</v>
      </c>
      <c r="R37" s="12"/>
      <c r="S37" s="15">
        <f t="shared" si="24"/>
        <v>0</v>
      </c>
      <c r="T37" s="15">
        <f>D37+L37</f>
        <v>4158</v>
      </c>
      <c r="U37" s="15">
        <f>C37+K37</f>
        <v>449</v>
      </c>
      <c r="V37" s="15">
        <f t="shared" si="25"/>
        <v>0</v>
      </c>
      <c r="W37" s="15">
        <f t="shared" si="26"/>
        <v>0</v>
      </c>
      <c r="X37" s="15"/>
      <c r="Y37" s="15">
        <f t="shared" si="28"/>
        <v>4607</v>
      </c>
      <c r="Z37" s="27">
        <f>Y37/Y44</f>
        <v>6.3432346724208769E-4</v>
      </c>
    </row>
    <row r="38" spans="1:26" ht="12" customHeight="1">
      <c r="A38" s="17"/>
      <c r="B38" s="207"/>
      <c r="C38" s="206"/>
      <c r="D38" s="206"/>
      <c r="E38" s="207"/>
      <c r="F38" s="55"/>
      <c r="G38" s="206"/>
      <c r="H38" s="72"/>
      <c r="J38" s="207"/>
      <c r="K38" s="206"/>
      <c r="L38" s="206"/>
      <c r="M38" s="207"/>
      <c r="N38" s="210"/>
      <c r="O38" s="8"/>
      <c r="P38" s="206"/>
      <c r="Q38" s="27"/>
      <c r="R38" s="12"/>
      <c r="S38" s="15"/>
      <c r="T38" s="15"/>
      <c r="U38" s="15"/>
      <c r="V38" s="15"/>
      <c r="W38" s="15"/>
      <c r="X38" s="15"/>
      <c r="Y38" s="15"/>
      <c r="Z38" s="27"/>
    </row>
    <row r="39" spans="1:26" ht="12" customHeight="1">
      <c r="A39" s="17" t="s">
        <v>16</v>
      </c>
      <c r="B39" s="210">
        <v>0</v>
      </c>
      <c r="C39" s="209">
        <v>5711</v>
      </c>
      <c r="D39" s="210">
        <v>0</v>
      </c>
      <c r="E39" s="210">
        <v>0</v>
      </c>
      <c r="F39" s="209">
        <v>1340</v>
      </c>
      <c r="G39" s="209">
        <v>7051</v>
      </c>
      <c r="H39" s="72">
        <f>G39/G44</f>
        <v>1.7027473131197997E-3</v>
      </c>
      <c r="J39" s="210">
        <v>0</v>
      </c>
      <c r="K39" s="210">
        <v>566</v>
      </c>
      <c r="L39" s="210">
        <v>0</v>
      </c>
      <c r="M39" s="210">
        <v>552</v>
      </c>
      <c r="N39" s="210">
        <v>0</v>
      </c>
      <c r="O39" s="209">
        <v>2486</v>
      </c>
      <c r="P39" s="209">
        <v>3604</v>
      </c>
      <c r="Q39" s="27">
        <f>P39/P44</f>
        <v>1.154424820005503E-3</v>
      </c>
      <c r="R39" s="12"/>
      <c r="S39" s="15">
        <f t="shared" si="24"/>
        <v>0</v>
      </c>
      <c r="T39" s="15">
        <f>D39+L39</f>
        <v>0</v>
      </c>
      <c r="U39" s="15">
        <f>C39+K39</f>
        <v>6277</v>
      </c>
      <c r="V39" s="15">
        <f t="shared" si="25"/>
        <v>552</v>
      </c>
      <c r="W39" s="15">
        <f t="shared" si="26"/>
        <v>0</v>
      </c>
      <c r="X39" s="15">
        <f t="shared" si="27"/>
        <v>3826</v>
      </c>
      <c r="Y39" s="15">
        <f t="shared" si="28"/>
        <v>10655</v>
      </c>
      <c r="Z39" s="27">
        <f>Y39/Y44</f>
        <v>1.4670537320304849E-3</v>
      </c>
    </row>
    <row r="40" spans="1:26" ht="12" customHeight="1">
      <c r="A40" s="17"/>
      <c r="B40" s="207"/>
      <c r="C40" s="207"/>
      <c r="D40" s="207"/>
      <c r="E40" s="207"/>
      <c r="F40" s="55"/>
      <c r="G40" s="207"/>
      <c r="H40" s="72"/>
      <c r="J40" s="207"/>
      <c r="K40" s="207"/>
      <c r="L40" s="207"/>
      <c r="M40" s="207"/>
      <c r="N40" s="210"/>
      <c r="O40" s="8"/>
      <c r="P40" s="207"/>
      <c r="Q40" s="27"/>
      <c r="R40" s="12"/>
      <c r="S40" s="15"/>
      <c r="T40" s="15"/>
      <c r="U40" s="15"/>
      <c r="V40" s="15"/>
      <c r="W40" s="15"/>
      <c r="X40" s="15"/>
      <c r="Y40" s="15"/>
      <c r="Z40" s="27"/>
    </row>
    <row r="41" spans="1:26" ht="12" customHeight="1">
      <c r="A41" s="17"/>
      <c r="B41" s="207"/>
      <c r="C41" s="207"/>
      <c r="D41" s="207"/>
      <c r="E41" s="207"/>
      <c r="F41" s="55"/>
      <c r="G41" s="207"/>
      <c r="H41" s="72"/>
      <c r="J41" s="207"/>
      <c r="K41" s="207"/>
      <c r="L41" s="207"/>
      <c r="M41" s="207"/>
      <c r="N41" s="210"/>
      <c r="O41" s="8"/>
      <c r="P41" s="207"/>
      <c r="Q41" s="27"/>
      <c r="R41" s="12"/>
      <c r="S41" s="15"/>
      <c r="T41" s="15"/>
      <c r="U41" s="15"/>
      <c r="V41" s="15"/>
      <c r="W41" s="15"/>
      <c r="X41" s="15"/>
      <c r="Y41" s="15"/>
      <c r="Z41" s="27"/>
    </row>
    <row r="42" spans="1:26" ht="12" customHeight="1">
      <c r="A42" s="17" t="s">
        <v>175</v>
      </c>
      <c r="B42" s="209">
        <v>10206</v>
      </c>
      <c r="C42" s="209">
        <v>5368</v>
      </c>
      <c r="D42" s="209">
        <v>7189</v>
      </c>
      <c r="E42" s="210">
        <v>0</v>
      </c>
      <c r="F42" s="209">
        <v>1105</v>
      </c>
      <c r="G42" s="209">
        <v>23868</v>
      </c>
      <c r="H42" s="72">
        <f>G42/G44</f>
        <v>5.7638877988290139E-3</v>
      </c>
      <c r="J42" s="209">
        <v>1270</v>
      </c>
      <c r="K42" s="209">
        <v>19273</v>
      </c>
      <c r="L42" s="209">
        <v>71765</v>
      </c>
      <c r="M42" s="210">
        <v>0</v>
      </c>
      <c r="N42" s="210">
        <v>0</v>
      </c>
      <c r="O42" s="209">
        <v>74124</v>
      </c>
      <c r="P42" s="209">
        <v>166432</v>
      </c>
      <c r="Q42" s="27">
        <f>P42/P44</f>
        <v>5.3311107559144255E-2</v>
      </c>
      <c r="R42" s="12"/>
      <c r="S42" s="15">
        <f t="shared" si="24"/>
        <v>11476</v>
      </c>
      <c r="T42" s="15">
        <f>D42+L42</f>
        <v>78954</v>
      </c>
      <c r="U42" s="15">
        <f>C42+K42</f>
        <v>24641</v>
      </c>
      <c r="V42" s="15">
        <f t="shared" si="25"/>
        <v>0</v>
      </c>
      <c r="W42" s="15">
        <f>N42</f>
        <v>0</v>
      </c>
      <c r="X42" s="15">
        <f t="shared" si="27"/>
        <v>75229</v>
      </c>
      <c r="Y42" s="15">
        <f t="shared" si="28"/>
        <v>190300</v>
      </c>
      <c r="Z42" s="27">
        <f>Y42/Y44</f>
        <v>2.6201813721764552E-2</v>
      </c>
    </row>
    <row r="43" spans="1:26" ht="12" customHeight="1">
      <c r="A43" s="17"/>
      <c r="B43" s="224"/>
      <c r="C43" s="224"/>
      <c r="D43" s="224"/>
      <c r="E43" s="224"/>
      <c r="F43" s="55"/>
      <c r="G43" s="224"/>
      <c r="H43" s="8"/>
      <c r="J43" s="224"/>
      <c r="K43" s="224"/>
      <c r="L43" s="224"/>
      <c r="M43" s="224"/>
      <c r="N43" s="8"/>
      <c r="O43" s="8"/>
      <c r="P43" s="224"/>
      <c r="Q43" s="15"/>
      <c r="R43" s="12"/>
      <c r="S43" s="15"/>
      <c r="T43" s="15"/>
      <c r="U43" s="15"/>
      <c r="V43" s="15"/>
      <c r="W43" s="15"/>
      <c r="X43" s="15"/>
      <c r="Y43" s="15"/>
      <c r="Z43" s="15"/>
    </row>
    <row r="44" spans="1:26" ht="12" customHeight="1">
      <c r="A44" s="13" t="s">
        <v>8</v>
      </c>
      <c r="B44" s="228">
        <v>2856774</v>
      </c>
      <c r="C44" s="228">
        <v>723543</v>
      </c>
      <c r="D44" s="228">
        <v>421891</v>
      </c>
      <c r="E44" s="229">
        <v>0</v>
      </c>
      <c r="F44" s="228">
        <v>138747</v>
      </c>
      <c r="G44" s="228">
        <v>4140955</v>
      </c>
      <c r="H44" s="220">
        <f>G44/G44</f>
        <v>1</v>
      </c>
      <c r="J44" s="228">
        <v>2050033</v>
      </c>
      <c r="K44" s="228">
        <v>288906</v>
      </c>
      <c r="L44" s="228">
        <v>114751</v>
      </c>
      <c r="M44" s="228">
        <v>26437</v>
      </c>
      <c r="N44" s="229"/>
      <c r="O44" s="228">
        <v>641774</v>
      </c>
      <c r="P44" s="228">
        <v>3121901</v>
      </c>
      <c r="Q44" s="39">
        <f>P44/P44</f>
        <v>1</v>
      </c>
      <c r="R44" s="14"/>
      <c r="S44" s="14">
        <f>B44+J44</f>
        <v>4906807</v>
      </c>
      <c r="T44" s="14">
        <f>D44+L44</f>
        <v>536642</v>
      </c>
      <c r="U44" s="14">
        <f>C44+K44</f>
        <v>1012449</v>
      </c>
      <c r="V44" s="14">
        <f t="shared" ref="V44" si="29">E44+M44</f>
        <v>26437</v>
      </c>
      <c r="W44" s="14">
        <f>N44</f>
        <v>0</v>
      </c>
      <c r="X44" s="14">
        <f t="shared" si="27"/>
        <v>780521</v>
      </c>
      <c r="Y44" s="14">
        <f t="shared" ref="Y44" si="30">SUM(S44:X44)</f>
        <v>7262856</v>
      </c>
      <c r="Z44" s="39">
        <f>Y44/Y44</f>
        <v>1</v>
      </c>
    </row>
    <row r="45" spans="1:26" ht="12" customHeight="1">
      <c r="A45" s="13" t="s">
        <v>33</v>
      </c>
      <c r="B45" s="39">
        <f>B44/G44</f>
        <v>0.68988288933349917</v>
      </c>
      <c r="C45" s="39">
        <f>C44/G44</f>
        <v>0.17472853484280801</v>
      </c>
      <c r="D45" s="39">
        <f>D44/G44</f>
        <v>0.10188253675782519</v>
      </c>
      <c r="E45" s="39">
        <f>E44/G44</f>
        <v>0</v>
      </c>
      <c r="F45" s="39">
        <f>F44/G44</f>
        <v>3.3506039065867653E-2</v>
      </c>
      <c r="G45" s="39">
        <f>G44/G44</f>
        <v>1</v>
      </c>
      <c r="H45" s="39"/>
      <c r="I45" s="39"/>
      <c r="J45" s="39">
        <f>J44/P44</f>
        <v>0.65666175833250318</v>
      </c>
      <c r="K45" s="39">
        <f>K44/P44</f>
        <v>9.254169174486955E-2</v>
      </c>
      <c r="L45" s="39">
        <f>L44/P44</f>
        <v>3.675677095462028E-2</v>
      </c>
      <c r="M45" s="39">
        <f>M44/P44</f>
        <v>8.4682377820436971E-3</v>
      </c>
      <c r="N45" s="39" t="s">
        <v>64</v>
      </c>
      <c r="O45" s="39">
        <f>O44/P44</f>
        <v>0.2055715411859633</v>
      </c>
      <c r="P45" s="39">
        <f>P44/P44</f>
        <v>1</v>
      </c>
      <c r="Q45" s="39"/>
      <c r="R45" s="39"/>
      <c r="S45" s="39">
        <f>S44/Y44</f>
        <v>0.67560295839543016</v>
      </c>
      <c r="T45" s="39">
        <f>T44/Y44</f>
        <v>7.3888563947846417E-2</v>
      </c>
      <c r="U45" s="39">
        <f>U44/Y44</f>
        <v>0.13940094640455492</v>
      </c>
      <c r="V45" s="39">
        <f>V44/Y44</f>
        <v>3.640028110153912E-3</v>
      </c>
      <c r="W45" s="39" t="s">
        <v>64</v>
      </c>
      <c r="X45" s="39">
        <f>X44/Y44</f>
        <v>0.10746750314201466</v>
      </c>
      <c r="Y45" s="39">
        <f>Y44/Y44</f>
        <v>1</v>
      </c>
      <c r="Z45" s="39"/>
    </row>
    <row r="46" spans="1:26" ht="12" customHeight="1">
      <c r="A46" s="26" t="s">
        <v>89</v>
      </c>
      <c r="B46" s="15">
        <f>SUM(B35:B42)</f>
        <v>11087</v>
      </c>
      <c r="C46" s="15">
        <f>SUM(C35:C42)</f>
        <v>722464</v>
      </c>
      <c r="D46" s="15">
        <f>SUM(D35:D42)</f>
        <v>420561</v>
      </c>
      <c r="E46" s="15">
        <f t="shared" ref="E46:M46" si="31">SUM(E35:E42)</f>
        <v>0</v>
      </c>
      <c r="F46" s="15">
        <f t="shared" ref="F46" si="32">SUM(F35:F42)</f>
        <v>42709</v>
      </c>
      <c r="G46" s="15">
        <f>SUM(G35:G39)+'2000'!G38+SUM('2000'!G40:G42)</f>
        <v>1181699</v>
      </c>
      <c r="H46" s="15"/>
      <c r="I46" s="15"/>
      <c r="J46" s="15">
        <f t="shared" si="31"/>
        <v>1270</v>
      </c>
      <c r="K46" s="15">
        <f t="shared" ref="K46:L46" si="33">SUM(K35:K42)</f>
        <v>288377</v>
      </c>
      <c r="L46" s="15">
        <f t="shared" si="33"/>
        <v>114133</v>
      </c>
      <c r="M46" s="15">
        <f t="shared" si="31"/>
        <v>26437</v>
      </c>
      <c r="N46" s="15">
        <f>SUM(N35:N42)</f>
        <v>0</v>
      </c>
      <c r="O46" s="15">
        <f t="shared" ref="O46" si="34">SUM(O35:O42)</f>
        <v>196345</v>
      </c>
      <c r="P46" s="15">
        <f>SUM(P35:P39)+'2000'!P38+SUM('2000'!P40:P42)</f>
        <v>483618</v>
      </c>
      <c r="Q46" s="15"/>
      <c r="R46" s="15"/>
      <c r="S46" s="15">
        <f t="shared" ref="S46:V46" si="35">SUM(S35:S42)</f>
        <v>12357</v>
      </c>
      <c r="T46" s="15">
        <f t="shared" si="35"/>
        <v>450709</v>
      </c>
      <c r="U46" s="15">
        <f t="shared" si="35"/>
        <v>1094826</v>
      </c>
      <c r="V46" s="15">
        <f t="shared" si="35"/>
        <v>26437</v>
      </c>
      <c r="W46" s="15">
        <f>SUM(W35:W42)</f>
        <v>0</v>
      </c>
      <c r="X46" s="15">
        <f t="shared" ref="X46" si="36">SUM(X35:X42)</f>
        <v>239054</v>
      </c>
      <c r="Y46" s="15">
        <f>SUM(Y35:Y39)+'2000'!Y38+SUM('2000'!Y40:Y42)</f>
        <v>1665317</v>
      </c>
      <c r="Z46" s="15"/>
    </row>
    <row r="47" spans="1:26" ht="12" customHeight="1">
      <c r="A47" s="26" t="s">
        <v>34</v>
      </c>
      <c r="B47" s="27">
        <f>B46/B44</f>
        <v>3.8809510307780733E-3</v>
      </c>
      <c r="C47" s="27">
        <f>C46/C44</f>
        <v>0.99850872719382266</v>
      </c>
      <c r="D47" s="27">
        <f>D46/D44</f>
        <v>0.99684752696786616</v>
      </c>
      <c r="E47" s="232" t="s">
        <v>47</v>
      </c>
      <c r="F47" s="27">
        <f t="shared" ref="F47" si="37">F46/F44</f>
        <v>0.30781926816435673</v>
      </c>
      <c r="G47" s="27">
        <f>G46/G44</f>
        <v>0.28536871325575863</v>
      </c>
      <c r="H47" s="27"/>
      <c r="I47" s="27"/>
      <c r="J47" s="27">
        <f>J46/J44</f>
        <v>6.1950222264714765E-4</v>
      </c>
      <c r="K47" s="27">
        <f t="shared" ref="K47:L47" si="38">K46/K44</f>
        <v>0.9981689546080732</v>
      </c>
      <c r="L47" s="27">
        <f t="shared" si="38"/>
        <v>0.99461442601807393</v>
      </c>
      <c r="M47" s="27">
        <f>M46/M44</f>
        <v>1</v>
      </c>
      <c r="N47" s="27">
        <v>0</v>
      </c>
      <c r="O47" s="27">
        <f>O46/O44</f>
        <v>0.30594103220136681</v>
      </c>
      <c r="P47" s="27">
        <f>P46/P44</f>
        <v>0.15491138251981726</v>
      </c>
      <c r="Q47" s="27"/>
      <c r="R47" s="27"/>
      <c r="S47" s="27">
        <f t="shared" ref="S47:Y47" si="39">S46/S44</f>
        <v>2.5183383002429075E-3</v>
      </c>
      <c r="T47" s="27">
        <f t="shared" si="39"/>
        <v>0.83986903745886454</v>
      </c>
      <c r="U47" s="27">
        <f t="shared" si="39"/>
        <v>1.0813640983397683</v>
      </c>
      <c r="V47" s="27">
        <f t="shared" si="39"/>
        <v>1</v>
      </c>
      <c r="W47" s="27">
        <v>0</v>
      </c>
      <c r="X47" s="27">
        <f t="shared" ref="X47" si="40">X46/X44</f>
        <v>0.30627491124518108</v>
      </c>
      <c r="Y47" s="27">
        <f t="shared" si="39"/>
        <v>0.22929230594686167</v>
      </c>
      <c r="Z47" s="27"/>
    </row>
    <row r="48" spans="1:26" ht="12" customHeight="1">
      <c r="A48" s="42" t="s">
        <v>35</v>
      </c>
      <c r="B48" s="43">
        <f>B46/G46</f>
        <v>9.382253856523531E-3</v>
      </c>
      <c r="C48" s="43">
        <f>C46/G46</f>
        <v>0.61137734736172245</v>
      </c>
      <c r="D48" s="43">
        <f>D46/G46</f>
        <v>0.35589519835423405</v>
      </c>
      <c r="E48" s="43">
        <f>E46/G46</f>
        <v>0</v>
      </c>
      <c r="F48" s="43">
        <f>F46/G46</f>
        <v>3.6142029400041804E-2</v>
      </c>
      <c r="G48" s="43">
        <f>G46/G46</f>
        <v>1</v>
      </c>
      <c r="H48" s="43"/>
      <c r="I48" s="43"/>
      <c r="J48" s="43">
        <f>J46/P46</f>
        <v>2.6260395601487123E-3</v>
      </c>
      <c r="K48" s="43">
        <f>K46/P46</f>
        <v>0.59629087420236637</v>
      </c>
      <c r="L48" s="43">
        <f>L46/P46</f>
        <v>0.23599824654996299</v>
      </c>
      <c r="M48" s="43">
        <f>M46/P46</f>
        <v>5.4665045552481507E-2</v>
      </c>
      <c r="N48" s="43">
        <v>0</v>
      </c>
      <c r="O48" s="43">
        <f>O46/P46</f>
        <v>0.40599191924204642</v>
      </c>
      <c r="P48" s="43">
        <f>P46/P46</f>
        <v>1</v>
      </c>
      <c r="Q48" s="43"/>
      <c r="R48" s="43"/>
      <c r="S48" s="43">
        <f>S46/Y46</f>
        <v>7.4202088851551985E-3</v>
      </c>
      <c r="T48" s="43">
        <f>T46/Y46</f>
        <v>0.27064456797114306</v>
      </c>
      <c r="U48" s="43">
        <f>U46/Y46</f>
        <v>0.65742798518240075</v>
      </c>
      <c r="V48" s="43">
        <f>V46/Y46</f>
        <v>1.5875055620041108E-2</v>
      </c>
      <c r="W48" s="43">
        <v>0</v>
      </c>
      <c r="X48" s="43">
        <f>X46/Y46</f>
        <v>0.14354864569328243</v>
      </c>
      <c r="Y48" s="43">
        <f>Y46/Y46</f>
        <v>1</v>
      </c>
      <c r="Z48" s="43"/>
    </row>
    <row r="49" spans="1:25" ht="12" customHeight="1">
      <c r="A49" s="8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9"/>
      <c r="M49" s="128"/>
      <c r="N49" s="295" t="s">
        <v>20</v>
      </c>
      <c r="O49" s="296"/>
      <c r="P49" s="296"/>
      <c r="Q49" s="129"/>
      <c r="R49" s="15"/>
      <c r="S49" s="40"/>
    </row>
    <row r="50" spans="1:25" ht="12" customHeight="1">
      <c r="A50" s="225" t="s">
        <v>29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9"/>
      <c r="M50" s="129"/>
      <c r="N50" s="24"/>
      <c r="O50" s="129"/>
      <c r="P50" s="129"/>
      <c r="Q50" s="129"/>
      <c r="R50" s="15"/>
      <c r="S50" s="40"/>
    </row>
    <row r="51" spans="1:25" ht="12" customHeight="1">
      <c r="A51" s="8"/>
      <c r="B51" s="15"/>
      <c r="C51" s="15"/>
      <c r="D51" s="15"/>
      <c r="E51" s="15"/>
      <c r="F51" s="15"/>
      <c r="G51" s="15"/>
      <c r="H51" s="6"/>
      <c r="I51" s="6"/>
      <c r="J51" s="15"/>
      <c r="K51" s="15"/>
      <c r="L51" s="19"/>
      <c r="M51" s="129"/>
      <c r="N51" s="24"/>
      <c r="O51" s="129"/>
      <c r="P51" s="129"/>
      <c r="Q51" s="129"/>
      <c r="R51" s="6"/>
      <c r="S51" s="40"/>
    </row>
    <row r="52" spans="1:25" ht="12" customHeight="1">
      <c r="A52" s="29"/>
      <c r="B52" s="293" t="s">
        <v>139</v>
      </c>
      <c r="C52" s="293"/>
      <c r="D52" s="293"/>
      <c r="E52" s="293"/>
      <c r="F52" s="293"/>
      <c r="G52" s="293"/>
      <c r="H52" s="127"/>
      <c r="I52" s="8"/>
      <c r="J52" s="293" t="s">
        <v>140</v>
      </c>
      <c r="K52" s="293"/>
      <c r="L52" s="293"/>
      <c r="M52" s="293"/>
      <c r="N52" s="293"/>
      <c r="O52" s="293"/>
      <c r="P52" s="293"/>
      <c r="Q52" s="63"/>
      <c r="R52" s="8"/>
      <c r="S52" s="293" t="s">
        <v>141</v>
      </c>
      <c r="T52" s="294"/>
      <c r="U52" s="294"/>
      <c r="V52" s="294"/>
      <c r="W52" s="294"/>
      <c r="X52" s="294"/>
      <c r="Y52" s="294"/>
    </row>
    <row r="53" spans="1:25" ht="21" customHeight="1">
      <c r="A53" s="9"/>
      <c r="B53" s="10" t="s">
        <v>4</v>
      </c>
      <c r="C53" s="10" t="s">
        <v>5</v>
      </c>
      <c r="D53" s="10" t="s">
        <v>6</v>
      </c>
      <c r="E53" s="10" t="s">
        <v>177</v>
      </c>
      <c r="F53" s="10" t="s">
        <v>178</v>
      </c>
      <c r="G53" s="10" t="s">
        <v>8</v>
      </c>
      <c r="H53" s="10"/>
      <c r="I53" s="10"/>
      <c r="J53" s="10" t="s">
        <v>4</v>
      </c>
      <c r="K53" s="10" t="s">
        <v>5</v>
      </c>
      <c r="L53" s="10" t="s">
        <v>6</v>
      </c>
      <c r="M53" s="10" t="s">
        <v>177</v>
      </c>
      <c r="N53" s="10" t="s">
        <v>9</v>
      </c>
      <c r="O53" s="10" t="s">
        <v>178</v>
      </c>
      <c r="P53" s="11" t="s">
        <v>8</v>
      </c>
      <c r="Q53" s="64"/>
      <c r="R53" s="10"/>
      <c r="S53" s="10" t="s">
        <v>4</v>
      </c>
      <c r="T53" s="10" t="s">
        <v>5</v>
      </c>
      <c r="U53" s="10" t="s">
        <v>6</v>
      </c>
      <c r="V53" s="10" t="s">
        <v>177</v>
      </c>
      <c r="W53" s="10" t="s">
        <v>9</v>
      </c>
      <c r="X53" s="10" t="s">
        <v>178</v>
      </c>
      <c r="Y53" s="11" t="s">
        <v>8</v>
      </c>
    </row>
    <row r="54" spans="1:25" ht="12" customHeight="1">
      <c r="A54" s="8"/>
      <c r="B54" s="14"/>
      <c r="C54" s="14"/>
      <c r="D54" s="14"/>
      <c r="E54" s="14"/>
      <c r="F54" s="66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5"/>
      <c r="T54" s="15"/>
      <c r="U54" s="15"/>
      <c r="V54" s="15"/>
      <c r="W54" s="15"/>
      <c r="X54" s="15"/>
      <c r="Y54" s="15"/>
    </row>
    <row r="55" spans="1:25" s="222" customFormat="1" ht="12" customHeight="1">
      <c r="A55" s="16" t="s">
        <v>197</v>
      </c>
      <c r="B55" s="15">
        <f>B34/B9</f>
        <v>248.90116329922157</v>
      </c>
      <c r="C55" s="15">
        <f>D34/C9</f>
        <v>332.5</v>
      </c>
      <c r="D55" s="15">
        <f>C34/D9</f>
        <v>179.83333333333334</v>
      </c>
      <c r="E55" s="15"/>
      <c r="F55" s="15">
        <f>F34/F9</f>
        <v>298.25465838509319</v>
      </c>
      <c r="G55" s="15">
        <f>G34/G9</f>
        <v>250.2451338716532</v>
      </c>
      <c r="H55" s="15"/>
      <c r="I55" s="15"/>
      <c r="J55" s="15">
        <f t="shared" ref="J55:L55" si="41">J34/J9</f>
        <v>863.36409608091026</v>
      </c>
      <c r="K55" s="15">
        <f t="shared" si="41"/>
        <v>529</v>
      </c>
      <c r="L55" s="15">
        <f t="shared" si="41"/>
        <v>618</v>
      </c>
      <c r="M55" s="15"/>
      <c r="N55" s="15" t="s">
        <v>64</v>
      </c>
      <c r="O55" s="15">
        <f t="shared" ref="O55" si="42">O34/O9</f>
        <v>994.26116071428567</v>
      </c>
      <c r="P55" s="15">
        <f t="shared" ref="P55" si="43">P34/P9</f>
        <v>879.25968992248067</v>
      </c>
      <c r="Q55" s="15"/>
      <c r="R55" s="15"/>
      <c r="S55" s="15">
        <f t="shared" ref="S55:U57" si="44">S34/S9</f>
        <v>354.51615239750834</v>
      </c>
      <c r="T55" s="15">
        <f t="shared" si="44"/>
        <v>242.42857142857142</v>
      </c>
      <c r="U55" s="15">
        <f t="shared" si="44"/>
        <v>371.8</v>
      </c>
      <c r="V55" s="15"/>
      <c r="W55" s="15" t="s">
        <v>64</v>
      </c>
      <c r="X55" s="15">
        <f t="shared" ref="X55:Y63" si="45">X34/X9</f>
        <v>703.20389610389611</v>
      </c>
      <c r="Y55" s="15">
        <f t="shared" si="45"/>
        <v>372.49010477299186</v>
      </c>
    </row>
    <row r="56" spans="1:25" s="222" customFormat="1" ht="12" customHeight="1">
      <c r="A56" s="17" t="s">
        <v>12</v>
      </c>
      <c r="B56" s="15">
        <f>B35/B10</f>
        <v>354</v>
      </c>
      <c r="C56" s="15">
        <f>D35/C10</f>
        <v>223.1052344601963</v>
      </c>
      <c r="D56" s="15">
        <f>C35/D10</f>
        <v>125.36237471087124</v>
      </c>
      <c r="E56" s="15"/>
      <c r="F56" s="15">
        <f>F35/F10</f>
        <v>194.41322314049586</v>
      </c>
      <c r="G56" s="15">
        <f>G35/G10</f>
        <v>166.64681318681318</v>
      </c>
      <c r="H56" s="15"/>
      <c r="I56" s="15"/>
      <c r="J56" s="15"/>
      <c r="K56" s="15">
        <f t="shared" ref="K56:L56" si="46">K35/K10</f>
        <v>805.53012048192772</v>
      </c>
      <c r="L56" s="15">
        <f t="shared" si="46"/>
        <v>641.93939393939399</v>
      </c>
      <c r="M56" s="15">
        <f>M35/M10</f>
        <v>570.625</v>
      </c>
      <c r="N56" s="15"/>
      <c r="O56" s="15">
        <f>O35/O10</f>
        <v>890.68292682926824</v>
      </c>
      <c r="P56" s="15">
        <f>P35/P10</f>
        <v>759.14141414141409</v>
      </c>
      <c r="Q56" s="15"/>
      <c r="R56" s="15"/>
      <c r="S56" s="15">
        <f t="shared" si="44"/>
        <v>354</v>
      </c>
      <c r="T56" s="15">
        <f t="shared" si="44"/>
        <v>138.1796992481203</v>
      </c>
      <c r="U56" s="15">
        <f t="shared" si="44"/>
        <v>248.32237871674491</v>
      </c>
      <c r="V56" s="15">
        <f t="shared" ref="V56" si="47">V35/V10</f>
        <v>570.625</v>
      </c>
      <c r="W56" s="15"/>
      <c r="X56" s="15">
        <f t="shared" si="45"/>
        <v>370.62962962962962</v>
      </c>
      <c r="Y56" s="15">
        <f t="shared" si="45"/>
        <v>191.35488626790229</v>
      </c>
    </row>
    <row r="57" spans="1:25" s="222" customFormat="1" ht="12" customHeight="1">
      <c r="A57" s="17" t="s">
        <v>13</v>
      </c>
      <c r="B57" s="15">
        <f>B36/B11</f>
        <v>527</v>
      </c>
      <c r="C57" s="15">
        <f>C36/C11</f>
        <v>226.90941176470588</v>
      </c>
      <c r="D57" s="15">
        <f>D36/D11</f>
        <v>39</v>
      </c>
      <c r="E57" s="15"/>
      <c r="F57" s="15">
        <f>F36/F11</f>
        <v>288.62068965517244</v>
      </c>
      <c r="G57" s="15">
        <f t="shared" ref="G57:G63" si="48">G36/G11</f>
        <v>229.00681818181818</v>
      </c>
      <c r="H57" s="15"/>
      <c r="I57" s="15"/>
      <c r="J57" s="15"/>
      <c r="K57" s="15">
        <f t="shared" ref="K57" si="49">K36/K11</f>
        <v>843.84518828451883</v>
      </c>
      <c r="L57" s="15"/>
      <c r="M57" s="15">
        <f>M36/M11</f>
        <v>735.17241379310349</v>
      </c>
      <c r="N57" s="15"/>
      <c r="O57" s="15">
        <f>O36/O11</f>
        <v>875.96842105263158</v>
      </c>
      <c r="P57" s="15">
        <f>P36/P11</f>
        <v>843.57024793388427</v>
      </c>
      <c r="Q57" s="15"/>
      <c r="R57" s="15"/>
      <c r="S57" s="15">
        <f t="shared" si="44"/>
        <v>527</v>
      </c>
      <c r="T57" s="15">
        <f t="shared" si="44"/>
        <v>39</v>
      </c>
      <c r="U57" s="15">
        <f t="shared" si="44"/>
        <v>302.95255286230014</v>
      </c>
      <c r="V57" s="15">
        <f t="shared" ref="V57" si="50">V36/V11</f>
        <v>735.17241379310349</v>
      </c>
      <c r="W57" s="15"/>
      <c r="X57" s="15">
        <f t="shared" si="45"/>
        <v>653.31372549019613</v>
      </c>
      <c r="Y57" s="15">
        <f t="shared" si="45"/>
        <v>334.08761186999527</v>
      </c>
    </row>
    <row r="58" spans="1:25" s="222" customFormat="1" ht="12" customHeight="1">
      <c r="A58" s="17" t="s">
        <v>14</v>
      </c>
      <c r="B58" s="15"/>
      <c r="C58" s="15"/>
      <c r="D58" s="15"/>
      <c r="E58" s="15"/>
      <c r="F58" s="15"/>
      <c r="G58" s="15">
        <f t="shared" si="48"/>
        <v>170.62962962962962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>
        <f t="shared" si="45"/>
        <v>170.62962962962962</v>
      </c>
    </row>
    <row r="59" spans="1:25" s="222" customFormat="1" ht="12" customHeight="1">
      <c r="A59" s="17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spans="1:25" s="222" customFormat="1" ht="12" customHeight="1">
      <c r="A60" s="17" t="s">
        <v>16</v>
      </c>
      <c r="B60" s="15"/>
      <c r="C60" s="15">
        <f>C39/C14</f>
        <v>317.27777777777777</v>
      </c>
      <c r="D60" s="15"/>
      <c r="E60" s="15"/>
      <c r="F60" s="15">
        <f>F39/F14</f>
        <v>335</v>
      </c>
      <c r="G60" s="15">
        <f t="shared" si="48"/>
        <v>320.5</v>
      </c>
      <c r="H60" s="15"/>
      <c r="I60" s="15"/>
      <c r="J60" s="15"/>
      <c r="K60" s="15">
        <f t="shared" ref="K60" si="51">K39/K14</f>
        <v>566</v>
      </c>
      <c r="L60" s="15"/>
      <c r="M60" s="15">
        <f>M39/M14</f>
        <v>552</v>
      </c>
      <c r="N60" s="15"/>
      <c r="O60" s="15">
        <f>O39/O14</f>
        <v>1243</v>
      </c>
      <c r="P60" s="15">
        <f>P39/P14</f>
        <v>901</v>
      </c>
      <c r="Q60" s="15"/>
      <c r="R60" s="15"/>
      <c r="S60" s="15"/>
      <c r="T60" s="15"/>
      <c r="U60" s="15">
        <f t="shared" ref="U60" si="52">U39/U14</f>
        <v>330.36842105263156</v>
      </c>
      <c r="V60" s="15">
        <f t="shared" ref="V60" si="53">V39/V14</f>
        <v>552</v>
      </c>
      <c r="W60" s="15"/>
      <c r="X60" s="15">
        <f t="shared" si="45"/>
        <v>637.66666666666663</v>
      </c>
      <c r="Y60" s="15">
        <f t="shared" si="45"/>
        <v>409.80769230769232</v>
      </c>
    </row>
    <row r="61" spans="1:25" s="222" customFormat="1" ht="12" customHeight="1">
      <c r="A61" s="17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1:25" s="222" customFormat="1" ht="12" customHeight="1">
      <c r="A62" s="17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spans="1:25" s="222" customFormat="1" ht="12" customHeight="1">
      <c r="A63" s="17" t="s">
        <v>175</v>
      </c>
      <c r="B63" s="15">
        <f>B42/B17</f>
        <v>300.1764705882353</v>
      </c>
      <c r="C63" s="15">
        <f>C42/C17</f>
        <v>198.81481481481481</v>
      </c>
      <c r="D63" s="15">
        <f>D42/D17</f>
        <v>167.18604651162789</v>
      </c>
      <c r="E63" s="15"/>
      <c r="F63" s="15">
        <f>F42/F17</f>
        <v>184.16666666666666</v>
      </c>
      <c r="G63" s="15">
        <f t="shared" si="48"/>
        <v>216.98181818181817</v>
      </c>
      <c r="H63" s="15"/>
      <c r="I63" s="15"/>
      <c r="J63" s="15">
        <f t="shared" ref="J63:L63" si="54">J42/J17</f>
        <v>1270</v>
      </c>
      <c r="K63" s="15">
        <f t="shared" si="54"/>
        <v>770.92</v>
      </c>
      <c r="L63" s="15">
        <f t="shared" si="54"/>
        <v>1121.328125</v>
      </c>
      <c r="M63" s="15"/>
      <c r="N63" s="15"/>
      <c r="O63" s="15">
        <f>O42/O17</f>
        <v>903.95121951219517</v>
      </c>
      <c r="P63" s="15">
        <f>P42/P17</f>
        <v>967.62790697674416</v>
      </c>
      <c r="Q63" s="15"/>
      <c r="R63" s="15"/>
      <c r="S63" s="15">
        <f t="shared" ref="S63:U63" si="55">S42/S17</f>
        <v>327.8857142857143</v>
      </c>
      <c r="T63" s="15">
        <f t="shared" si="55"/>
        <v>737.8878504672897</v>
      </c>
      <c r="U63" s="15">
        <f t="shared" si="55"/>
        <v>473.86538461538464</v>
      </c>
      <c r="V63" s="15"/>
      <c r="W63" s="15"/>
      <c r="X63" s="15">
        <f t="shared" si="45"/>
        <v>854.875</v>
      </c>
      <c r="Y63" s="15">
        <f t="shared" si="45"/>
        <v>674.82269503546104</v>
      </c>
    </row>
    <row r="64" spans="1:25" ht="12" customHeight="1">
      <c r="A64" s="17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spans="1:26" ht="12" customHeight="1">
      <c r="A65" s="13" t="s">
        <v>8</v>
      </c>
      <c r="B65" s="14">
        <f>B44/B19</f>
        <v>249.08658121893799</v>
      </c>
      <c r="C65" s="14">
        <f>D44/C19</f>
        <v>117.68228730822874</v>
      </c>
      <c r="D65" s="14">
        <f>C44/D19</f>
        <v>271.09142000749347</v>
      </c>
      <c r="E65" s="14"/>
      <c r="F65" s="14">
        <f>F44/F19</f>
        <v>271.52054794520546</v>
      </c>
      <c r="G65" s="14">
        <f>G44/G19</f>
        <v>227.10074585938358</v>
      </c>
      <c r="H65" s="14"/>
      <c r="I65" s="14"/>
      <c r="J65" s="14">
        <f>J44/J19</f>
        <v>863.53538331929235</v>
      </c>
      <c r="K65" s="14">
        <f>L44/K19</f>
        <v>328.79942693409743</v>
      </c>
      <c r="L65" s="14">
        <f>K44/L19</f>
        <v>2205.3893129770991</v>
      </c>
      <c r="M65" s="14">
        <f>M44/M19</f>
        <v>695.71052631578948</v>
      </c>
      <c r="N65" s="14" t="s">
        <v>64</v>
      </c>
      <c r="O65" s="14">
        <f>O44/O19</f>
        <v>960.73952095808386</v>
      </c>
      <c r="P65" s="14">
        <f>P44/P19</f>
        <v>873.25902097902099</v>
      </c>
      <c r="Q65" s="14"/>
      <c r="R65" s="14"/>
      <c r="S65" s="14">
        <f t="shared" ref="S65:V65" si="56">S44/S19</f>
        <v>354.46124395001084</v>
      </c>
      <c r="T65" s="14">
        <f t="shared" si="56"/>
        <v>136.41128622267414</v>
      </c>
      <c r="U65" s="14">
        <f t="shared" si="56"/>
        <v>361.5889285714286</v>
      </c>
      <c r="V65" s="14">
        <f t="shared" si="56"/>
        <v>695.71052631578948</v>
      </c>
      <c r="W65" s="14" t="s">
        <v>64</v>
      </c>
      <c r="X65" s="14">
        <f>X44/X19</f>
        <v>662.01950805767603</v>
      </c>
      <c r="Y65" s="14">
        <f>Y44/Y19</f>
        <v>333.02104635700857</v>
      </c>
    </row>
    <row r="66" spans="1:26" ht="12" customHeight="1">
      <c r="A66" s="26" t="s">
        <v>28</v>
      </c>
      <c r="B66" s="14"/>
      <c r="C66" s="14">
        <f>C46/C21</f>
        <v>201.74923205808435</v>
      </c>
      <c r="D66" s="14">
        <f>D46/D21</f>
        <v>157.9275253473526</v>
      </c>
      <c r="E66" s="14"/>
      <c r="F66" s="14">
        <f>F46/F21</f>
        <v>225.97354497354496</v>
      </c>
      <c r="G66" s="14">
        <f>G46/G21</f>
        <v>184.43873887935072</v>
      </c>
      <c r="H66" s="14"/>
      <c r="I66" s="14"/>
      <c r="J66" s="14"/>
      <c r="K66" s="14">
        <f>K46/K21</f>
        <v>828.669540229885</v>
      </c>
      <c r="L66" s="14">
        <f>L46/L21</f>
        <v>877.94615384615383</v>
      </c>
      <c r="M66" s="14">
        <f>M46/M21</f>
        <v>695.71052631578948</v>
      </c>
      <c r="N66" s="14"/>
      <c r="O66" s="14">
        <f>O46/O21</f>
        <v>892.47727272727275</v>
      </c>
      <c r="P66" s="14">
        <f>P46/P21</f>
        <v>814.17171717171721</v>
      </c>
      <c r="Q66" s="14"/>
      <c r="R66" s="14"/>
      <c r="S66" s="14"/>
      <c r="T66" s="14">
        <f>T46/T21</f>
        <v>161.37092731829574</v>
      </c>
      <c r="U66" s="14">
        <f>U46/U21</f>
        <v>278.65258335454314</v>
      </c>
      <c r="V66" s="14">
        <f>V46/V21</f>
        <v>695.71052631578948</v>
      </c>
      <c r="W66" s="14"/>
      <c r="X66" s="14">
        <f>X46/X21</f>
        <v>584.48410757946215</v>
      </c>
      <c r="Y66" s="14">
        <f>Y46/Y21</f>
        <v>237.86844736466219</v>
      </c>
    </row>
    <row r="67" spans="1:26" ht="12" customHeight="1">
      <c r="A67" s="6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55"/>
      <c r="R67" s="18"/>
      <c r="S67" s="42"/>
      <c r="T67" s="42"/>
      <c r="U67" s="42"/>
      <c r="V67" s="42"/>
      <c r="W67" s="42"/>
      <c r="X67" s="42"/>
      <c r="Y67" s="42"/>
    </row>
    <row r="69" spans="1:26" ht="12" customHeight="1">
      <c r="A69" s="1" t="s">
        <v>174</v>
      </c>
      <c r="B69" s="4"/>
      <c r="C69" s="4"/>
      <c r="D69" s="22"/>
      <c r="E69" s="22"/>
      <c r="F69" s="22"/>
      <c r="G69" s="22"/>
      <c r="H69" s="22"/>
      <c r="I69" s="22"/>
      <c r="J69" s="22"/>
      <c r="K69" s="22"/>
      <c r="L69" s="135"/>
      <c r="M69" s="135"/>
      <c r="N69" s="135"/>
      <c r="O69" s="135"/>
      <c r="P69" s="135"/>
      <c r="Q69" s="135"/>
      <c r="R69" s="135"/>
      <c r="S69" s="40"/>
      <c r="T69" s="291"/>
      <c r="U69" s="292"/>
    </row>
    <row r="70" spans="1:26" ht="12" customHeight="1">
      <c r="A70" s="204" t="s">
        <v>176</v>
      </c>
      <c r="B70" s="4"/>
      <c r="C70" s="4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40"/>
      <c r="T70" s="291"/>
      <c r="U70" s="292"/>
    </row>
    <row r="71" spans="1:26" ht="12" customHeight="1">
      <c r="A71" s="22" t="s">
        <v>46</v>
      </c>
      <c r="B71" s="4"/>
      <c r="C71" s="4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40"/>
      <c r="T71" s="40"/>
    </row>
    <row r="72" spans="1:26" ht="12" customHeight="1">
      <c r="A72" s="6"/>
      <c r="B72" s="7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40"/>
      <c r="T72" s="41"/>
      <c r="U72" s="27"/>
    </row>
    <row r="73" spans="1:26" ht="12" customHeight="1">
      <c r="A73" s="8"/>
      <c r="B73" s="293" t="s">
        <v>139</v>
      </c>
      <c r="C73" s="293"/>
      <c r="D73" s="293"/>
      <c r="E73" s="293"/>
      <c r="F73" s="293"/>
      <c r="G73" s="293"/>
      <c r="H73" s="127"/>
      <c r="I73" s="8"/>
      <c r="J73" s="293" t="s">
        <v>140</v>
      </c>
      <c r="K73" s="293"/>
      <c r="L73" s="293"/>
      <c r="M73" s="293"/>
      <c r="N73" s="293"/>
      <c r="O73" s="293"/>
      <c r="P73" s="293"/>
      <c r="Q73" s="63"/>
      <c r="R73" s="8"/>
      <c r="S73" s="293" t="s">
        <v>141</v>
      </c>
      <c r="T73" s="294"/>
      <c r="U73" s="294"/>
      <c r="V73" s="294"/>
      <c r="W73" s="294"/>
      <c r="X73" s="294"/>
      <c r="Y73" s="294"/>
      <c r="Z73" s="71"/>
    </row>
    <row r="74" spans="1:26" ht="22.5">
      <c r="A74" s="9"/>
      <c r="B74" s="12" t="s">
        <v>4</v>
      </c>
      <c r="C74" s="12" t="s">
        <v>5</v>
      </c>
      <c r="D74" s="12" t="s">
        <v>6</v>
      </c>
      <c r="E74" s="12" t="s">
        <v>177</v>
      </c>
      <c r="F74" s="12" t="s">
        <v>178</v>
      </c>
      <c r="G74" s="12" t="s">
        <v>8</v>
      </c>
      <c r="H74" s="230" t="s">
        <v>33</v>
      </c>
      <c r="I74" s="12"/>
      <c r="J74" s="12" t="s">
        <v>4</v>
      </c>
      <c r="K74" s="12" t="s">
        <v>5</v>
      </c>
      <c r="L74" s="12" t="s">
        <v>6</v>
      </c>
      <c r="M74" s="12" t="s">
        <v>177</v>
      </c>
      <c r="N74" s="12" t="s">
        <v>9</v>
      </c>
      <c r="O74" s="12" t="s">
        <v>178</v>
      </c>
      <c r="P74" s="64" t="s">
        <v>8</v>
      </c>
      <c r="Q74" s="53" t="s">
        <v>33</v>
      </c>
      <c r="R74" s="10"/>
      <c r="S74" s="10" t="s">
        <v>4</v>
      </c>
      <c r="T74" s="10" t="s">
        <v>5</v>
      </c>
      <c r="U74" s="10" t="s">
        <v>6</v>
      </c>
      <c r="V74" s="10" t="s">
        <v>177</v>
      </c>
      <c r="W74" s="10" t="s">
        <v>9</v>
      </c>
      <c r="X74" s="10" t="s">
        <v>178</v>
      </c>
      <c r="Y74" s="153" t="s">
        <v>8</v>
      </c>
      <c r="Z74" s="53" t="s">
        <v>33</v>
      </c>
    </row>
    <row r="75" spans="1:26" ht="12" customHeight="1">
      <c r="A75" s="8"/>
      <c r="B75" s="8"/>
      <c r="C75" s="8"/>
      <c r="D75" s="8"/>
      <c r="E75" s="8"/>
      <c r="F75" s="55"/>
      <c r="G75" s="8"/>
      <c r="H75" s="8"/>
      <c r="I75" s="8"/>
      <c r="J75" s="8"/>
      <c r="K75" s="8"/>
      <c r="L75" s="8"/>
      <c r="M75" s="8"/>
      <c r="N75" s="8"/>
      <c r="O75" s="8"/>
      <c r="P75" s="8"/>
      <c r="Q75" s="29"/>
      <c r="R75" s="8"/>
      <c r="S75" s="15"/>
      <c r="T75" s="15"/>
      <c r="U75" s="15"/>
      <c r="V75" s="15"/>
      <c r="W75" s="15"/>
      <c r="X75" s="15"/>
      <c r="Y75" s="15"/>
      <c r="Z75" s="15"/>
    </row>
    <row r="76" spans="1:26" ht="12" customHeight="1">
      <c r="A76" s="16" t="s">
        <v>197</v>
      </c>
      <c r="B76" s="227">
        <v>126482.1</v>
      </c>
      <c r="C76" s="210">
        <v>47.9</v>
      </c>
      <c r="D76" s="210">
        <v>56</v>
      </c>
      <c r="E76" s="210">
        <v>0</v>
      </c>
      <c r="F76" s="227">
        <v>4216.8</v>
      </c>
      <c r="G76" s="227">
        <v>130802.8</v>
      </c>
      <c r="H76" s="8">
        <f>G76/G86</f>
        <v>0.7161547474349288</v>
      </c>
      <c r="J76" s="227">
        <v>119867.9</v>
      </c>
      <c r="K76" s="210">
        <v>38.700000000000003</v>
      </c>
      <c r="L76" s="210">
        <v>36.799999999999997</v>
      </c>
      <c r="M76" s="210">
        <v>0</v>
      </c>
      <c r="N76" s="210" t="s">
        <v>64</v>
      </c>
      <c r="O76" s="227">
        <v>26614.3</v>
      </c>
      <c r="P76" s="227">
        <v>146557.70000000001</v>
      </c>
      <c r="Q76" s="27">
        <f>P76/P86</f>
        <v>0.79834064993662102</v>
      </c>
      <c r="R76" s="12"/>
      <c r="S76" s="15">
        <f>B76+J76</f>
        <v>246350</v>
      </c>
      <c r="T76" s="15">
        <f>D76+L76</f>
        <v>92.8</v>
      </c>
      <c r="U76" s="15">
        <f>C76+K76</f>
        <v>86.6</v>
      </c>
      <c r="V76" s="15">
        <f>E76+M76</f>
        <v>0</v>
      </c>
      <c r="W76" s="15" t="str">
        <f>N76</f>
        <v>?</v>
      </c>
      <c r="X76" s="15">
        <f>F76+O76</f>
        <v>30831.1</v>
      </c>
      <c r="Y76" s="15">
        <f>SUM(S76:X76)</f>
        <v>277360.5</v>
      </c>
      <c r="Z76" s="27">
        <f>Y76/Y86</f>
        <v>0.75735205775700121</v>
      </c>
    </row>
    <row r="77" spans="1:26" ht="12" customHeight="1">
      <c r="A77" s="17" t="s">
        <v>12</v>
      </c>
      <c r="B77" s="210">
        <v>14</v>
      </c>
      <c r="C77" s="227">
        <v>14177.1</v>
      </c>
      <c r="D77" s="227">
        <v>17873.099999999999</v>
      </c>
      <c r="E77" s="210">
        <v>0</v>
      </c>
      <c r="F77" s="227">
        <v>1022.3</v>
      </c>
      <c r="G77" s="227">
        <v>33086.400000000001</v>
      </c>
      <c r="H77" s="8">
        <f>G77/G86</f>
        <v>0.18115042212805099</v>
      </c>
      <c r="J77" s="210">
        <v>0</v>
      </c>
      <c r="K77" s="227">
        <v>3903.3</v>
      </c>
      <c r="L77" s="227">
        <v>2371.1999999999998</v>
      </c>
      <c r="M77" s="210">
        <v>244</v>
      </c>
      <c r="N77" s="210">
        <v>0</v>
      </c>
      <c r="O77" s="227">
        <v>2226.3000000000002</v>
      </c>
      <c r="P77" s="227">
        <v>8744.7999999999993</v>
      </c>
      <c r="Q77" s="27">
        <f>P77/P86</f>
        <v>4.7635363515978774E-2</v>
      </c>
      <c r="R77" s="12"/>
      <c r="S77" s="15">
        <f t="shared" ref="S77:S84" si="57">B77+J77</f>
        <v>14</v>
      </c>
      <c r="T77" s="15">
        <f>D77+L77</f>
        <v>20244.3</v>
      </c>
      <c r="U77" s="15">
        <f>C77+K77</f>
        <v>18080.400000000001</v>
      </c>
      <c r="V77" s="15">
        <f t="shared" ref="V77:V84" si="58">E77+M77</f>
        <v>244</v>
      </c>
      <c r="W77" s="15">
        <f t="shared" ref="W77:W84" si="59">N77</f>
        <v>0</v>
      </c>
      <c r="X77" s="15">
        <f t="shared" ref="X77:X86" si="60">F77+O77</f>
        <v>3248.6000000000004</v>
      </c>
      <c r="Y77" s="15">
        <f>SUM(S77:X77)</f>
        <v>41831.299999999996</v>
      </c>
      <c r="Z77" s="27">
        <f>Y77/Y86</f>
        <v>0.11422326226571715</v>
      </c>
    </row>
    <row r="78" spans="1:26" ht="12" customHeight="1">
      <c r="A78" s="17" t="s">
        <v>13</v>
      </c>
      <c r="B78" s="210">
        <v>19.600000000000001</v>
      </c>
      <c r="C78" s="227">
        <v>16471.599999999999</v>
      </c>
      <c r="D78" s="210">
        <v>2</v>
      </c>
      <c r="E78" s="210">
        <v>0</v>
      </c>
      <c r="F78" s="210">
        <v>719.7</v>
      </c>
      <c r="G78" s="227">
        <v>17213</v>
      </c>
      <c r="H78" s="8">
        <f>G78/G86</f>
        <v>9.4242414287747878E-2</v>
      </c>
      <c r="J78" s="210">
        <v>0</v>
      </c>
      <c r="K78" s="227">
        <v>11833.4</v>
      </c>
      <c r="L78" s="210">
        <v>0</v>
      </c>
      <c r="M78" s="227">
        <v>1257.4000000000001</v>
      </c>
      <c r="N78" s="210">
        <v>0</v>
      </c>
      <c r="O78" s="227">
        <v>5017.2</v>
      </c>
      <c r="P78" s="227">
        <v>18107.900000000001</v>
      </c>
      <c r="Q78" s="27">
        <f>P78/P86</f>
        <v>9.8638779504504642E-2</v>
      </c>
      <c r="R78" s="12"/>
      <c r="S78" s="15">
        <f t="shared" si="57"/>
        <v>19.600000000000001</v>
      </c>
      <c r="T78" s="15">
        <f>D78+L78</f>
        <v>2</v>
      </c>
      <c r="U78" s="15">
        <f>C78+K78</f>
        <v>28305</v>
      </c>
      <c r="V78" s="15">
        <f t="shared" si="58"/>
        <v>1257.4000000000001</v>
      </c>
      <c r="W78" s="15">
        <f t="shared" si="59"/>
        <v>0</v>
      </c>
      <c r="X78" s="15">
        <f t="shared" si="60"/>
        <v>5736.9</v>
      </c>
      <c r="Y78" s="15">
        <f t="shared" ref="Y78:Y84" si="61">SUM(S78:X78)</f>
        <v>35320.9</v>
      </c>
      <c r="Z78" s="27">
        <f>Y78/Y86</f>
        <v>9.6446164096290796E-2</v>
      </c>
    </row>
    <row r="79" spans="1:26" ht="12" customHeight="1">
      <c r="A79" s="17" t="s">
        <v>14</v>
      </c>
      <c r="B79" s="210">
        <v>0</v>
      </c>
      <c r="C79" s="210">
        <v>18.100000000000001</v>
      </c>
      <c r="D79" s="210">
        <v>177.4</v>
      </c>
      <c r="E79" s="210">
        <v>0</v>
      </c>
      <c r="F79" s="210">
        <v>0</v>
      </c>
      <c r="G79" s="210">
        <v>195.5</v>
      </c>
      <c r="H79" s="8">
        <f>G79/G86</f>
        <v>1.0703765754519672E-3</v>
      </c>
      <c r="J79" s="210">
        <v>0</v>
      </c>
      <c r="K79" s="210">
        <v>0</v>
      </c>
      <c r="L79" s="210">
        <v>0</v>
      </c>
      <c r="M79" s="210">
        <v>0</v>
      </c>
      <c r="N79" s="210">
        <v>0</v>
      </c>
      <c r="O79" s="210">
        <v>0</v>
      </c>
      <c r="P79" s="210">
        <v>0</v>
      </c>
      <c r="Q79" s="27">
        <f>P79/P86</f>
        <v>0</v>
      </c>
      <c r="R79" s="12"/>
      <c r="S79" s="15">
        <f t="shared" si="57"/>
        <v>0</v>
      </c>
      <c r="T79" s="15">
        <f>D79+L79</f>
        <v>177.4</v>
      </c>
      <c r="U79" s="15">
        <f>C79+K79</f>
        <v>18.100000000000001</v>
      </c>
      <c r="V79" s="15">
        <f t="shared" si="58"/>
        <v>0</v>
      </c>
      <c r="W79" s="15">
        <f t="shared" si="59"/>
        <v>0</v>
      </c>
      <c r="X79" s="15"/>
      <c r="Y79" s="15">
        <f t="shared" si="61"/>
        <v>195.5</v>
      </c>
      <c r="Z79" s="27">
        <f>Y79/Y86</f>
        <v>5.3382629210537813E-4</v>
      </c>
    </row>
    <row r="80" spans="1:26" ht="12" customHeight="1">
      <c r="A80" s="17"/>
      <c r="B80" s="207"/>
      <c r="C80" s="207"/>
      <c r="D80" s="207"/>
      <c r="E80" s="207"/>
      <c r="F80" s="55"/>
      <c r="G80" s="207"/>
      <c r="H80" s="8"/>
      <c r="J80" s="207"/>
      <c r="K80" s="207"/>
      <c r="L80" s="207"/>
      <c r="M80" s="207"/>
      <c r="N80" s="210"/>
      <c r="O80" s="8"/>
      <c r="P80" s="206"/>
      <c r="Q80" s="27"/>
      <c r="R80" s="12"/>
      <c r="S80" s="15"/>
      <c r="T80" s="15"/>
      <c r="U80" s="15"/>
      <c r="V80" s="15"/>
      <c r="W80" s="15"/>
      <c r="X80" s="15"/>
      <c r="Y80" s="15"/>
      <c r="Z80" s="27"/>
    </row>
    <row r="81" spans="1:26" ht="12" customHeight="1">
      <c r="A81" s="17" t="s">
        <v>16</v>
      </c>
      <c r="B81" s="210">
        <v>0</v>
      </c>
      <c r="C81" s="210">
        <v>252.5</v>
      </c>
      <c r="D81" s="210">
        <v>0</v>
      </c>
      <c r="E81" s="210">
        <v>0</v>
      </c>
      <c r="F81" s="210">
        <v>49.2</v>
      </c>
      <c r="G81" s="210">
        <v>301.7</v>
      </c>
      <c r="H81" s="8">
        <f>G81/G86</f>
        <v>1.6518292215542633E-3</v>
      </c>
      <c r="J81" s="210">
        <v>0</v>
      </c>
      <c r="K81" s="210">
        <v>38.700000000000003</v>
      </c>
      <c r="L81" s="210">
        <v>0</v>
      </c>
      <c r="M81" s="210">
        <v>38.5</v>
      </c>
      <c r="N81" s="210">
        <v>0</v>
      </c>
      <c r="O81" s="210">
        <v>146.4</v>
      </c>
      <c r="P81" s="210">
        <v>223.6</v>
      </c>
      <c r="Q81" s="27">
        <f>P81/P86</f>
        <v>1.2180115362470101E-3</v>
      </c>
      <c r="R81" s="12"/>
      <c r="S81" s="15">
        <f t="shared" si="57"/>
        <v>0</v>
      </c>
      <c r="T81" s="15">
        <f>D81+L81</f>
        <v>0</v>
      </c>
      <c r="U81" s="15">
        <f>C81+K81</f>
        <v>291.2</v>
      </c>
      <c r="V81" s="15">
        <f t="shared" si="58"/>
        <v>38.5</v>
      </c>
      <c r="W81" s="15">
        <f t="shared" si="59"/>
        <v>0</v>
      </c>
      <c r="X81" s="15">
        <f t="shared" si="60"/>
        <v>195.60000000000002</v>
      </c>
      <c r="Y81" s="15">
        <f t="shared" si="61"/>
        <v>525.29999999999995</v>
      </c>
      <c r="Z81" s="27">
        <f>Y81/Y86</f>
        <v>1.4343680370483638E-3</v>
      </c>
    </row>
    <row r="82" spans="1:26" ht="12" customHeight="1">
      <c r="A82" s="17"/>
      <c r="B82" s="207"/>
      <c r="C82" s="207"/>
      <c r="D82" s="207"/>
      <c r="E82" s="207"/>
      <c r="F82" s="55"/>
      <c r="G82" s="207"/>
      <c r="H82" s="8"/>
      <c r="J82" s="207"/>
      <c r="K82" s="207"/>
      <c r="L82" s="207"/>
      <c r="M82" s="207"/>
      <c r="N82" s="210"/>
      <c r="O82" s="8"/>
      <c r="P82" s="207"/>
      <c r="Q82" s="27"/>
      <c r="R82" s="12"/>
      <c r="S82" s="15"/>
      <c r="T82" s="15"/>
      <c r="U82" s="15"/>
      <c r="V82" s="15"/>
      <c r="W82" s="15"/>
      <c r="X82" s="15"/>
      <c r="Y82" s="15"/>
      <c r="Z82" s="27"/>
    </row>
    <row r="83" spans="1:26" ht="12" customHeight="1">
      <c r="A83" s="17"/>
      <c r="B83" s="207"/>
      <c r="C83" s="207"/>
      <c r="D83" s="207"/>
      <c r="E83" s="207"/>
      <c r="F83" s="55"/>
      <c r="G83" s="207"/>
      <c r="H83" s="8"/>
      <c r="J83" s="207"/>
      <c r="K83" s="207"/>
      <c r="L83" s="207"/>
      <c r="M83" s="207"/>
      <c r="N83" s="210"/>
      <c r="O83" s="8"/>
      <c r="P83" s="207"/>
      <c r="Q83" s="27"/>
      <c r="R83" s="12"/>
      <c r="S83" s="15"/>
      <c r="T83" s="15"/>
      <c r="U83" s="15"/>
      <c r="V83" s="15"/>
      <c r="W83" s="15"/>
      <c r="X83" s="15"/>
      <c r="Y83" s="15"/>
      <c r="Z83" s="27"/>
    </row>
    <row r="84" spans="1:26" ht="12" customHeight="1">
      <c r="A84" s="17" t="s">
        <v>175</v>
      </c>
      <c r="B84" s="210">
        <v>470.3</v>
      </c>
      <c r="C84" s="210">
        <v>231.4</v>
      </c>
      <c r="D84" s="210">
        <v>296.60000000000002</v>
      </c>
      <c r="E84" s="210">
        <v>0</v>
      </c>
      <c r="F84" s="210">
        <v>48.3</v>
      </c>
      <c r="G84" s="227">
        <v>1046.5999999999999</v>
      </c>
      <c r="H84" s="8">
        <f>G84/G86</f>
        <v>5.7302103522661315E-3</v>
      </c>
      <c r="J84" s="210">
        <v>59.5</v>
      </c>
      <c r="K84" s="227">
        <v>1190.4000000000001</v>
      </c>
      <c r="L84" s="227">
        <v>4183.8</v>
      </c>
      <c r="M84" s="210">
        <v>0</v>
      </c>
      <c r="N84" s="210">
        <v>0</v>
      </c>
      <c r="O84" s="227">
        <v>4510.1000000000004</v>
      </c>
      <c r="P84" s="227">
        <v>9943.9</v>
      </c>
      <c r="Q84" s="27">
        <f>P84/P86</f>
        <v>5.4167195506648676E-2</v>
      </c>
      <c r="R84" s="12"/>
      <c r="S84" s="15">
        <f t="shared" si="57"/>
        <v>529.79999999999995</v>
      </c>
      <c r="T84" s="15">
        <f>D84+L84</f>
        <v>4480.4000000000005</v>
      </c>
      <c r="U84" s="15">
        <f>C84+K84</f>
        <v>1421.8000000000002</v>
      </c>
      <c r="V84" s="15">
        <f t="shared" si="58"/>
        <v>0</v>
      </c>
      <c r="W84" s="15">
        <f t="shared" si="59"/>
        <v>0</v>
      </c>
      <c r="X84" s="15">
        <f t="shared" si="60"/>
        <v>4558.4000000000005</v>
      </c>
      <c r="Y84" s="15">
        <f t="shared" si="61"/>
        <v>10990.400000000001</v>
      </c>
      <c r="Z84" s="27">
        <f>Y84/Y86</f>
        <v>3.0010048494910221E-2</v>
      </c>
    </row>
    <row r="85" spans="1:26" ht="12" customHeight="1">
      <c r="A85" s="17"/>
      <c r="B85" s="224"/>
      <c r="C85" s="224"/>
      <c r="D85" s="224"/>
      <c r="E85" s="224"/>
      <c r="F85" s="55"/>
      <c r="G85" s="224"/>
      <c r="H85" s="8"/>
      <c r="J85" s="224"/>
      <c r="K85" s="224"/>
      <c r="L85" s="224"/>
      <c r="M85" s="224"/>
      <c r="N85" s="210"/>
      <c r="O85" s="8"/>
      <c r="P85" s="224"/>
      <c r="Q85" s="15"/>
      <c r="R85" s="12"/>
      <c r="S85" s="15"/>
      <c r="T85" s="15"/>
      <c r="U85" s="15"/>
      <c r="V85" s="15"/>
      <c r="W85" s="15"/>
      <c r="X85" s="15"/>
      <c r="Y85" s="15"/>
      <c r="Z85" s="15"/>
    </row>
    <row r="86" spans="1:26" ht="12" customHeight="1">
      <c r="A86" s="13" t="s">
        <v>8</v>
      </c>
      <c r="B86" s="231">
        <v>126986</v>
      </c>
      <c r="C86" s="231">
        <v>31198.6</v>
      </c>
      <c r="D86" s="231">
        <v>18405.2</v>
      </c>
      <c r="E86" s="229">
        <v>0</v>
      </c>
      <c r="F86" s="231">
        <v>6056.2</v>
      </c>
      <c r="G86" s="231">
        <v>182646</v>
      </c>
      <c r="H86" s="28">
        <f>G86/G86</f>
        <v>1</v>
      </c>
      <c r="J86" s="231">
        <v>119927.4</v>
      </c>
      <c r="K86" s="231">
        <v>17004.5</v>
      </c>
      <c r="L86" s="231">
        <v>6591.8</v>
      </c>
      <c r="M86" s="231">
        <v>1540</v>
      </c>
      <c r="N86" s="229" t="s">
        <v>64</v>
      </c>
      <c r="O86" s="231">
        <v>38514.300000000003</v>
      </c>
      <c r="P86" s="231">
        <v>183577.9</v>
      </c>
      <c r="Q86" s="39">
        <f>P86/P86</f>
        <v>1</v>
      </c>
      <c r="R86" s="14"/>
      <c r="S86" s="14">
        <f t="shared" ref="S86:V86" si="62">B86+J86</f>
        <v>246913.4</v>
      </c>
      <c r="T86" s="14">
        <f>D86+L86</f>
        <v>24997</v>
      </c>
      <c r="U86" s="14">
        <f>C86+K86</f>
        <v>48203.1</v>
      </c>
      <c r="V86" s="14">
        <f t="shared" si="62"/>
        <v>1540</v>
      </c>
      <c r="W86" s="14" t="str">
        <f t="shared" ref="W86" si="63">N86</f>
        <v>?</v>
      </c>
      <c r="X86" s="14">
        <f t="shared" si="60"/>
        <v>44570.5</v>
      </c>
      <c r="Y86" s="14">
        <f t="shared" ref="Y86" si="64">SUM(S86:X86)</f>
        <v>366224</v>
      </c>
      <c r="Z86" s="39">
        <f>Y86/Y86</f>
        <v>1</v>
      </c>
    </row>
    <row r="87" spans="1:26" ht="12" customHeight="1">
      <c r="A87" s="13" t="s">
        <v>33</v>
      </c>
      <c r="B87" s="39">
        <f>B86/G86</f>
        <v>0.69525749263602821</v>
      </c>
      <c r="C87" s="39">
        <f>C86/G86</f>
        <v>0.17081458121174292</v>
      </c>
      <c r="D87" s="39">
        <f>D86/G86</f>
        <v>0.10076979512280587</v>
      </c>
      <c r="E87" s="39">
        <f>E86/G86</f>
        <v>0</v>
      </c>
      <c r="F87" s="39">
        <f>F86/G86</f>
        <v>3.3158131029423034E-2</v>
      </c>
      <c r="G87" s="39">
        <f>G86/G86</f>
        <v>1</v>
      </c>
      <c r="H87" s="39"/>
      <c r="I87" s="39"/>
      <c r="J87" s="39">
        <f>J86/P86</f>
        <v>0.6532779817178429</v>
      </c>
      <c r="K87" s="39">
        <f>K86/P86</f>
        <v>9.2628252093525418E-2</v>
      </c>
      <c r="L87" s="39">
        <f>L86/P86</f>
        <v>3.5907372292634354E-2</v>
      </c>
      <c r="M87" s="39">
        <f>M86/P86</f>
        <v>8.3888093283559732E-3</v>
      </c>
      <c r="N87" s="39" t="s">
        <v>64</v>
      </c>
      <c r="O87" s="39">
        <f>O86/P86</f>
        <v>0.2097981292955198</v>
      </c>
      <c r="P87" s="39">
        <f>P86/P86</f>
        <v>1</v>
      </c>
      <c r="Q87" s="39"/>
      <c r="R87" s="39"/>
      <c r="S87" s="39">
        <f>S86/Y86</f>
        <v>0.67421414216435838</v>
      </c>
      <c r="T87" s="39">
        <f>T86/Y86</f>
        <v>6.825604001922321E-2</v>
      </c>
      <c r="U87" s="39">
        <f>U86/Y86</f>
        <v>0.13162190353444886</v>
      </c>
      <c r="V87" s="39">
        <f>V86/Y86</f>
        <v>4.2050766743850759E-3</v>
      </c>
      <c r="W87" s="39" t="s">
        <v>64</v>
      </c>
      <c r="X87" s="39">
        <f>X86/Y86</f>
        <v>0.12170283760758444</v>
      </c>
      <c r="Y87" s="39">
        <f>Y86/Y86</f>
        <v>1</v>
      </c>
      <c r="Z87" s="39"/>
    </row>
    <row r="88" spans="1:26" ht="12" customHeight="1">
      <c r="A88" s="26" t="s">
        <v>89</v>
      </c>
      <c r="B88" s="15">
        <f>SUM(B77:B84)</f>
        <v>503.90000000000003</v>
      </c>
      <c r="C88" s="15">
        <f t="shared" ref="C88:D88" si="65">SUM(C77:C84)</f>
        <v>31150.699999999997</v>
      </c>
      <c r="D88" s="15">
        <f t="shared" si="65"/>
        <v>18349.099999999999</v>
      </c>
      <c r="E88" s="15">
        <f t="shared" ref="E88" si="66">SUM(E77:E84)</f>
        <v>0</v>
      </c>
      <c r="F88" s="15">
        <f t="shared" ref="F88" si="67">SUM(F77:F84)</f>
        <v>1839.5</v>
      </c>
      <c r="G88" s="15">
        <f>SUM(G77:G81)+'2000'!G80+SUM('2000'!G82:G84)</f>
        <v>51163.6</v>
      </c>
      <c r="H88" s="15"/>
      <c r="I88" s="15"/>
      <c r="J88" s="15">
        <f t="shared" ref="J88:M88" si="68">SUM(J77:J84)</f>
        <v>59.5</v>
      </c>
      <c r="K88" s="15">
        <f t="shared" ref="K88:L88" si="69">SUM(K77:K84)</f>
        <v>16965.800000000003</v>
      </c>
      <c r="L88" s="15">
        <f t="shared" si="69"/>
        <v>6555</v>
      </c>
      <c r="M88" s="15">
        <f t="shared" si="68"/>
        <v>1539.9</v>
      </c>
      <c r="N88" s="15">
        <f>SUM(N77:N84)</f>
        <v>0</v>
      </c>
      <c r="O88" s="15">
        <f t="shared" ref="O88" si="70">SUM(O77:O84)</f>
        <v>11900</v>
      </c>
      <c r="P88" s="15">
        <f>SUM(P77:P81)+'2000'!P80+SUM('2000'!P82:P84)</f>
        <v>28445.3</v>
      </c>
      <c r="Q88" s="15"/>
      <c r="R88" s="15"/>
      <c r="S88" s="15">
        <f t="shared" ref="S88:V88" si="71">SUM(S77:S84)</f>
        <v>563.4</v>
      </c>
      <c r="T88" s="15">
        <f t="shared" si="71"/>
        <v>24904.100000000002</v>
      </c>
      <c r="U88" s="15">
        <f t="shared" si="71"/>
        <v>48116.5</v>
      </c>
      <c r="V88" s="15">
        <f t="shared" si="71"/>
        <v>1539.9</v>
      </c>
      <c r="W88" s="15">
        <f>SUM(W77:W84)</f>
        <v>0</v>
      </c>
      <c r="X88" s="15">
        <f t="shared" ref="X88" si="72">SUM(X77:X84)</f>
        <v>13739.5</v>
      </c>
      <c r="Y88" s="15">
        <f>SUM(Y77:Y81)+'2000'!Y80+SUM('2000'!Y82:Y84)</f>
        <v>79610</v>
      </c>
      <c r="Z88" s="15"/>
    </row>
    <row r="89" spans="1:26" ht="12" customHeight="1">
      <c r="A89" s="26" t="s">
        <v>34</v>
      </c>
      <c r="B89" s="27">
        <f>B88/B86</f>
        <v>3.9681539697289468E-3</v>
      </c>
      <c r="C89" s="27">
        <f t="shared" ref="C89:D89" si="73">C88/C86</f>
        <v>0.99846467469694145</v>
      </c>
      <c r="D89" s="27">
        <f t="shared" si="73"/>
        <v>0.99695194836241918</v>
      </c>
      <c r="E89" s="232" t="s">
        <v>47</v>
      </c>
      <c r="F89" s="27">
        <f>F88/F86</f>
        <v>0.30373831775700938</v>
      </c>
      <c r="G89" s="27">
        <f>G88/G86</f>
        <v>0.28012439363577629</v>
      </c>
      <c r="H89" s="27"/>
      <c r="I89" s="27"/>
      <c r="J89" s="27">
        <f t="shared" ref="J89:M89" si="74">J88/J86</f>
        <v>4.9613349409726218E-4</v>
      </c>
      <c r="K89" s="27">
        <f t="shared" ref="K89:L89" si="75">K88/K86</f>
        <v>0.99772413184745234</v>
      </c>
      <c r="L89" s="27">
        <f t="shared" si="75"/>
        <v>0.994417306350314</v>
      </c>
      <c r="M89" s="27">
        <f t="shared" si="74"/>
        <v>0.99993506493506501</v>
      </c>
      <c r="N89" s="27">
        <v>0</v>
      </c>
      <c r="O89" s="27">
        <f t="shared" ref="O89" si="76">O88/O86</f>
        <v>0.30897614652220085</v>
      </c>
      <c r="P89" s="27">
        <f t="shared" ref="P89" si="77">P88/P86</f>
        <v>0.1549494792129118</v>
      </c>
      <c r="Q89" s="27"/>
      <c r="R89" s="27"/>
      <c r="S89" s="27">
        <f t="shared" ref="S89:V89" si="78">S88/S86</f>
        <v>2.2817716656933157E-3</v>
      </c>
      <c r="T89" s="27">
        <f t="shared" si="78"/>
        <v>0.99628355402648328</v>
      </c>
      <c r="U89" s="27">
        <f t="shared" si="78"/>
        <v>0.99820343504878317</v>
      </c>
      <c r="V89" s="27">
        <f t="shared" si="78"/>
        <v>0.99993506493506501</v>
      </c>
      <c r="W89" s="27">
        <v>0</v>
      </c>
      <c r="X89" s="27">
        <f t="shared" ref="X89" si="79">X88/X86</f>
        <v>0.3082644349962419</v>
      </c>
      <c r="Y89" s="27">
        <f t="shared" ref="Y89" si="80">Y88/Y86</f>
        <v>0.21738061951155577</v>
      </c>
      <c r="Z89" s="27"/>
    </row>
    <row r="90" spans="1:26" ht="12" customHeight="1">
      <c r="A90" s="42" t="s">
        <v>35</v>
      </c>
      <c r="B90" s="43">
        <f>B88/G88</f>
        <v>9.8487987553651426E-3</v>
      </c>
      <c r="C90" s="43">
        <f>C88/G88</f>
        <v>0.60884496008881306</v>
      </c>
      <c r="D90" s="43">
        <f>D88/G88</f>
        <v>0.35863582703328145</v>
      </c>
      <c r="E90" s="43">
        <f>E88/G88</f>
        <v>0</v>
      </c>
      <c r="F90" s="43">
        <f>F88/G88</f>
        <v>3.5953294920607622E-2</v>
      </c>
      <c r="G90" s="43">
        <f>G88/G88</f>
        <v>1</v>
      </c>
      <c r="H90" s="43"/>
      <c r="I90" s="43"/>
      <c r="J90" s="43">
        <f>J88/P88</f>
        <v>2.0917339595644974E-3</v>
      </c>
      <c r="K90" s="43">
        <f>K88/P88</f>
        <v>0.59643596657444298</v>
      </c>
      <c r="L90" s="43">
        <f>L88/P88</f>
        <v>0.23044228747807197</v>
      </c>
      <c r="M90" s="43">
        <f>M88/P88</f>
        <v>5.413548108123311E-2</v>
      </c>
      <c r="N90" s="43">
        <v>0</v>
      </c>
      <c r="O90" s="43">
        <f>O88/P88</f>
        <v>0.41834679191289953</v>
      </c>
      <c r="P90" s="43">
        <f>P88/P88</f>
        <v>1</v>
      </c>
      <c r="Q90" s="43"/>
      <c r="R90" s="43"/>
      <c r="S90" s="43">
        <f>S88/Y88</f>
        <v>7.0770003768370806E-3</v>
      </c>
      <c r="T90" s="43">
        <f>T88/Y88</f>
        <v>0.31282627810576563</v>
      </c>
      <c r="U90" s="43">
        <f>U88/Y88</f>
        <v>0.60440271322698158</v>
      </c>
      <c r="V90" s="43">
        <f>V88/Y88</f>
        <v>1.9343047355859819E-2</v>
      </c>
      <c r="W90" s="43">
        <v>0</v>
      </c>
      <c r="X90" s="43">
        <f>X88/Y88</f>
        <v>0.1725851023740736</v>
      </c>
      <c r="Y90" s="43">
        <f>Y88/Y88</f>
        <v>1</v>
      </c>
      <c r="Z90" s="43"/>
    </row>
    <row r="91" spans="1:26" ht="12" customHeight="1">
      <c r="A91" s="28"/>
      <c r="B91" s="54"/>
      <c r="C91" s="54"/>
      <c r="D91" s="54"/>
      <c r="E91" s="54"/>
      <c r="F91" s="55"/>
      <c r="G91" s="54"/>
      <c r="H91" s="54"/>
      <c r="I91" s="54"/>
      <c r="J91" s="54"/>
      <c r="K91" s="54"/>
      <c r="L91" s="54"/>
      <c r="M91" s="54"/>
      <c r="N91" s="8"/>
      <c r="O91" s="8"/>
      <c r="P91" s="54"/>
      <c r="Q91" s="54"/>
      <c r="R91" s="54"/>
      <c r="S91" s="54"/>
      <c r="T91" s="54"/>
      <c r="U91" s="54"/>
      <c r="V91" s="54"/>
      <c r="W91" s="8"/>
      <c r="X91" s="8"/>
      <c r="Y91" s="54"/>
      <c r="Z91" s="54"/>
    </row>
    <row r="92" spans="1:26" ht="12" customHeight="1">
      <c r="A92" s="15" t="s">
        <v>172</v>
      </c>
      <c r="B92" s="131"/>
      <c r="C92" s="131"/>
      <c r="D92" s="15"/>
      <c r="E92" s="15"/>
      <c r="F92" s="15"/>
      <c r="G92" s="15"/>
      <c r="H92" s="15"/>
      <c r="I92" s="15"/>
      <c r="J92" s="15"/>
      <c r="K92" s="15"/>
      <c r="L92" s="15"/>
    </row>
    <row r="93" spans="1:26" ht="12" customHeight="1">
      <c r="A93" s="15" t="s">
        <v>173</v>
      </c>
      <c r="B93" s="131"/>
      <c r="C93" s="88"/>
      <c r="D93" s="15"/>
      <c r="E93" s="15"/>
      <c r="F93" s="15"/>
      <c r="G93" s="15"/>
      <c r="H93" s="15"/>
      <c r="I93" s="15"/>
      <c r="J93" s="15"/>
      <c r="K93" s="15"/>
      <c r="L93" s="15"/>
    </row>
    <row r="94" spans="1:26" ht="12" customHeight="1">
      <c r="A94" s="90"/>
      <c r="B94" s="131"/>
      <c r="C94" s="15"/>
      <c r="D94" s="15"/>
      <c r="E94" s="15"/>
      <c r="F94" s="15"/>
      <c r="G94" s="15"/>
      <c r="H94" s="15"/>
      <c r="I94" s="15"/>
      <c r="J94" s="15"/>
      <c r="K94" s="15"/>
      <c r="L94" s="15"/>
    </row>
    <row r="95" spans="1:26" ht="12" customHeight="1">
      <c r="A95" s="90"/>
      <c r="B95" s="131"/>
      <c r="C95" s="15"/>
      <c r="D95" s="15"/>
      <c r="E95" s="15"/>
      <c r="F95" s="15"/>
      <c r="G95" s="15"/>
      <c r="H95" s="15"/>
      <c r="I95" s="15"/>
      <c r="J95" s="15"/>
      <c r="K95" s="15"/>
      <c r="L95" s="15"/>
    </row>
    <row r="96" spans="1:26" ht="12" customHeight="1">
      <c r="A96" s="22"/>
      <c r="B96" s="129"/>
      <c r="C96" s="129"/>
      <c r="D96" s="129"/>
      <c r="E96" s="15"/>
      <c r="F96" s="15"/>
      <c r="G96" s="15"/>
      <c r="H96" s="15"/>
      <c r="I96" s="15"/>
      <c r="J96" s="15"/>
      <c r="K96" s="15"/>
      <c r="L96" s="15"/>
    </row>
    <row r="97" spans="1:13" ht="12" customHeight="1">
      <c r="A97" s="91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</row>
    <row r="98" spans="1:13" ht="12" customHeight="1">
      <c r="A98" s="130"/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3"/>
    </row>
    <row r="99" spans="1:13" ht="15" customHeight="1">
      <c r="A99" s="31" t="s">
        <v>30</v>
      </c>
      <c r="B99" s="30" t="s">
        <v>153</v>
      </c>
    </row>
    <row r="102" spans="1:13" ht="12" customHeight="1">
      <c r="G102" s="110" t="s">
        <v>90</v>
      </c>
      <c r="H102" s="111">
        <f>G21-'1998'!G21</f>
        <v>-17</v>
      </c>
    </row>
    <row r="103" spans="1:13" ht="12" customHeight="1">
      <c r="D103" s="135"/>
      <c r="G103" s="110" t="s">
        <v>91</v>
      </c>
      <c r="H103" s="111">
        <f>G19-G21-'1998'!G19+'1998'!G21</f>
        <v>-61</v>
      </c>
    </row>
    <row r="104" spans="1:13" ht="12" customHeight="1">
      <c r="G104" s="106" t="s">
        <v>98</v>
      </c>
      <c r="H104" s="103">
        <f>H102-H103</f>
        <v>44</v>
      </c>
    </row>
    <row r="105" spans="1:13" ht="12" customHeight="1">
      <c r="G105" s="110" t="s">
        <v>92</v>
      </c>
      <c r="H105" s="111">
        <f>P21-'1998'!P21</f>
        <v>-1</v>
      </c>
    </row>
    <row r="106" spans="1:13" ht="12" customHeight="1">
      <c r="G106" s="110" t="s">
        <v>93</v>
      </c>
      <c r="H106" s="112">
        <f>P19-P21-'1998'!P19+'1998'!P21</f>
        <v>-6</v>
      </c>
    </row>
    <row r="107" spans="1:13" ht="12" customHeight="1">
      <c r="G107" s="106" t="s">
        <v>99</v>
      </c>
      <c r="H107" s="109">
        <f>H105-H106</f>
        <v>5</v>
      </c>
    </row>
    <row r="108" spans="1:13" ht="12" customHeight="1">
      <c r="G108" s="110" t="s">
        <v>94</v>
      </c>
      <c r="H108" s="111">
        <f>G46-'1998'!G46</f>
        <v>3291</v>
      </c>
    </row>
    <row r="109" spans="1:13" ht="12" customHeight="1">
      <c r="G109" s="110" t="s">
        <v>95</v>
      </c>
      <c r="H109" s="111">
        <f>G44-G46-'1998'!G44+'1998'!G46</f>
        <v>-2466</v>
      </c>
    </row>
    <row r="110" spans="1:13" ht="12" customHeight="1">
      <c r="G110" s="106" t="s">
        <v>100</v>
      </c>
      <c r="H110" s="103">
        <f>H108-H109</f>
        <v>5757</v>
      </c>
    </row>
    <row r="111" spans="1:13" ht="12" customHeight="1">
      <c r="G111" s="110" t="s">
        <v>96</v>
      </c>
      <c r="H111" s="111">
        <f>P46-'1998'!P46</f>
        <v>7149</v>
      </c>
    </row>
    <row r="112" spans="1:13" ht="12" customHeight="1">
      <c r="G112" s="110" t="s">
        <v>97</v>
      </c>
      <c r="H112" s="111">
        <f>P44-P46-'1998'!P44+'1998'!P46</f>
        <v>41930</v>
      </c>
    </row>
    <row r="113" spans="2:8" ht="12" customHeight="1">
      <c r="G113" s="107" t="s">
        <v>101</v>
      </c>
      <c r="H113" s="103">
        <f>H111-H112</f>
        <v>-34781</v>
      </c>
    </row>
    <row r="114" spans="2:8" ht="12" customHeight="1">
      <c r="G114" s="110" t="s">
        <v>183</v>
      </c>
      <c r="H114" s="111">
        <f>G88-'1998'!G88</f>
        <v>475.49999999999272</v>
      </c>
    </row>
    <row r="115" spans="2:8" ht="12" customHeight="1">
      <c r="G115" s="110" t="s">
        <v>184</v>
      </c>
      <c r="H115" s="111">
        <f>G86-G88-'1998'!G86+'1998'!G88</f>
        <v>776.5</v>
      </c>
    </row>
    <row r="116" spans="2:8" ht="12" customHeight="1">
      <c r="G116" s="106" t="s">
        <v>185</v>
      </c>
      <c r="H116" s="103">
        <f>H114-H115</f>
        <v>-301.00000000000728</v>
      </c>
    </row>
    <row r="117" spans="2:8" ht="12" customHeight="1">
      <c r="G117" s="110" t="s">
        <v>186</v>
      </c>
      <c r="H117" s="111">
        <f>P88-'1998'!P88</f>
        <v>262.39999999999782</v>
      </c>
    </row>
    <row r="118" spans="2:8" ht="12" customHeight="1">
      <c r="G118" s="110" t="s">
        <v>187</v>
      </c>
      <c r="H118" s="111">
        <f>P86-P88-'1998'!P86+'1998'!P88</f>
        <v>1462.5000000000073</v>
      </c>
    </row>
    <row r="119" spans="2:8" ht="12" customHeight="1">
      <c r="G119" s="107" t="s">
        <v>188</v>
      </c>
      <c r="H119" s="103">
        <f>H117-H118</f>
        <v>-1200.1000000000095</v>
      </c>
    </row>
    <row r="121" spans="2:8" ht="12" customHeight="1">
      <c r="B121" s="236" t="s">
        <v>200</v>
      </c>
      <c r="G121" s="31"/>
    </row>
  </sheetData>
  <mergeCells count="18">
    <mergeCell ref="B6:G6"/>
    <mergeCell ref="J6:P6"/>
    <mergeCell ref="S6:Y6"/>
    <mergeCell ref="N24:P24"/>
    <mergeCell ref="T27:T28"/>
    <mergeCell ref="U27:U28"/>
    <mergeCell ref="B31:G31"/>
    <mergeCell ref="J31:P31"/>
    <mergeCell ref="S31:Y31"/>
    <mergeCell ref="N49:P49"/>
    <mergeCell ref="B52:G52"/>
    <mergeCell ref="J52:P52"/>
    <mergeCell ref="S52:Y52"/>
    <mergeCell ref="T69:T70"/>
    <mergeCell ref="U69:U70"/>
    <mergeCell ref="B73:G73"/>
    <mergeCell ref="J73:P73"/>
    <mergeCell ref="S73:Y73"/>
  </mergeCells>
  <hyperlinks>
    <hyperlink ref="B99" r:id="rId1" display="http://webarchive.nationalarchives.gov.uk/20110206232908/http:/www.education.gov.uk/rsgateway/DB/VOL/v000109/10727.pdf"/>
  </hyperlinks>
  <pageMargins left="0.7" right="0.7" top="0.75" bottom="0.75" header="0.3" footer="0.3"/>
  <pageSetup paperSize="9" orientation="portrait"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5"/>
  <dimension ref="A1:U73"/>
  <sheetViews>
    <sheetView workbookViewId="0">
      <selection sqref="A1:L1"/>
    </sheetView>
  </sheetViews>
  <sheetFormatPr defaultRowHeight="12" customHeight="1"/>
  <cols>
    <col min="1" max="1" width="20.7109375" customWidth="1"/>
    <col min="6" max="7" width="9.140625" customWidth="1"/>
    <col min="8" max="8" width="1.5703125" customWidth="1"/>
    <col min="15" max="15" width="1.5703125" customWidth="1"/>
    <col min="16" max="16" width="9.140625" style="40"/>
  </cols>
  <sheetData>
    <row r="1" spans="1:21" ht="12" customHeight="1">
      <c r="A1" s="311" t="s">
        <v>107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1"/>
      <c r="N1" s="1"/>
      <c r="O1" s="1"/>
    </row>
    <row r="2" spans="1:21" ht="12" customHeight="1">
      <c r="A2" s="134" t="s">
        <v>162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"/>
      <c r="N2" s="1"/>
      <c r="O2" s="122"/>
    </row>
    <row r="3" spans="1:21" ht="12" customHeight="1">
      <c r="A3" s="97" t="s">
        <v>74</v>
      </c>
      <c r="B3" s="3"/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1" ht="12" customHeight="1">
      <c r="A4" s="51" t="s">
        <v>105</v>
      </c>
      <c r="B4" s="4"/>
      <c r="C4" s="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1" ht="12" customHeight="1">
      <c r="A5" s="6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8"/>
      <c r="O5" s="6"/>
    </row>
    <row r="6" spans="1:21" ht="12" customHeight="1">
      <c r="A6" s="8"/>
      <c r="B6" s="293" t="s">
        <v>111</v>
      </c>
      <c r="C6" s="293"/>
      <c r="D6" s="293"/>
      <c r="E6" s="293"/>
      <c r="F6" s="293"/>
      <c r="G6" s="52"/>
      <c r="H6" s="8"/>
      <c r="I6" s="293" t="s">
        <v>110</v>
      </c>
      <c r="J6" s="294"/>
      <c r="K6" s="294"/>
      <c r="L6" s="294"/>
      <c r="M6" s="294"/>
      <c r="N6" s="117"/>
      <c r="O6" s="8"/>
      <c r="P6" s="293" t="s">
        <v>112</v>
      </c>
      <c r="Q6" s="294"/>
      <c r="R6" s="294"/>
      <c r="S6" s="294"/>
      <c r="T6" s="294"/>
      <c r="U6" s="71"/>
    </row>
    <row r="7" spans="1:21" ht="24" customHeight="1">
      <c r="A7" s="9"/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53" t="s">
        <v>33</v>
      </c>
      <c r="H7" s="10"/>
      <c r="I7" s="10" t="s">
        <v>4</v>
      </c>
      <c r="J7" s="10" t="s">
        <v>5</v>
      </c>
      <c r="K7" s="10" t="s">
        <v>6</v>
      </c>
      <c r="L7" s="10" t="s">
        <v>7</v>
      </c>
      <c r="M7" s="11" t="s">
        <v>8</v>
      </c>
      <c r="N7" s="53" t="s">
        <v>33</v>
      </c>
      <c r="O7" s="10"/>
      <c r="P7" s="10" t="s">
        <v>4</v>
      </c>
      <c r="Q7" s="10" t="s">
        <v>5</v>
      </c>
      <c r="R7" s="10" t="s">
        <v>6</v>
      </c>
      <c r="S7" s="10" t="s">
        <v>7</v>
      </c>
      <c r="T7" s="11" t="s">
        <v>8</v>
      </c>
      <c r="U7" s="53" t="s">
        <v>33</v>
      </c>
    </row>
    <row r="8" spans="1:21" ht="12" customHeight="1">
      <c r="A8" s="8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ht="12" customHeight="1">
      <c r="A9" s="16" t="s">
        <v>11</v>
      </c>
      <c r="B9" s="99">
        <v>1145</v>
      </c>
      <c r="C9" s="99">
        <v>1</v>
      </c>
      <c r="D9" s="99">
        <v>0</v>
      </c>
      <c r="E9" s="99">
        <v>3</v>
      </c>
      <c r="F9" s="99">
        <f>SUM(B9:E9)</f>
        <v>1149</v>
      </c>
      <c r="G9" s="27">
        <f>F9/F14</f>
        <v>0.83502906976744184</v>
      </c>
      <c r="H9" s="15"/>
      <c r="I9" s="99">
        <v>191</v>
      </c>
      <c r="J9" s="99">
        <v>0</v>
      </c>
      <c r="K9" s="99">
        <v>2</v>
      </c>
      <c r="L9" s="99">
        <v>8</v>
      </c>
      <c r="M9" s="99">
        <f>SUM(I9:L9)</f>
        <v>201</v>
      </c>
      <c r="N9" s="27">
        <f>M9/M14</f>
        <v>0.91363636363636369</v>
      </c>
      <c r="O9" s="15"/>
      <c r="P9" s="15">
        <f>B9+I9</f>
        <v>1336</v>
      </c>
      <c r="Q9" s="15">
        <f t="shared" ref="Q9:S12" si="0">C9+J9</f>
        <v>1</v>
      </c>
      <c r="R9" s="15">
        <f t="shared" si="0"/>
        <v>2</v>
      </c>
      <c r="S9" s="15">
        <f t="shared" si="0"/>
        <v>11</v>
      </c>
      <c r="T9" s="15">
        <f>SUM(P9:S9)</f>
        <v>1350</v>
      </c>
      <c r="U9" s="27">
        <f>T9/T14</f>
        <v>0.84586466165413532</v>
      </c>
    </row>
    <row r="10" spans="1:21" ht="12" customHeight="1">
      <c r="A10" s="17" t="s">
        <v>113</v>
      </c>
      <c r="B10" s="99">
        <v>0</v>
      </c>
      <c r="C10" s="99">
        <v>65</v>
      </c>
      <c r="D10" s="99">
        <v>89</v>
      </c>
      <c r="E10" s="99">
        <v>1</v>
      </c>
      <c r="F10" s="99">
        <f t="shared" ref="F10:F12" si="1">SUM(B10:E10)</f>
        <v>155</v>
      </c>
      <c r="G10" s="27">
        <f>F10/F14</f>
        <v>0.11264534883720931</v>
      </c>
      <c r="H10" s="15"/>
      <c r="I10" s="99">
        <v>0</v>
      </c>
      <c r="J10" s="99">
        <v>3</v>
      </c>
      <c r="K10" s="99">
        <v>0</v>
      </c>
      <c r="L10" s="99">
        <v>0</v>
      </c>
      <c r="M10" s="99">
        <f t="shared" ref="M10:M12" si="2">SUM(I10:L10)</f>
        <v>3</v>
      </c>
      <c r="N10" s="27">
        <f>M10/M14</f>
        <v>1.3636363636363636E-2</v>
      </c>
      <c r="O10" s="15"/>
      <c r="P10" s="15">
        <f t="shared" ref="P10:P12" si="3">B10+I10</f>
        <v>0</v>
      </c>
      <c r="Q10" s="15">
        <f t="shared" si="0"/>
        <v>68</v>
      </c>
      <c r="R10" s="15">
        <f t="shared" si="0"/>
        <v>89</v>
      </c>
      <c r="S10" s="15">
        <f t="shared" si="0"/>
        <v>1</v>
      </c>
      <c r="T10" s="15">
        <f>SUM(P10:S10)</f>
        <v>158</v>
      </c>
      <c r="U10" s="27">
        <f>T10/T14</f>
        <v>9.8997493734335834E-2</v>
      </c>
    </row>
    <row r="11" spans="1:21" ht="12" customHeight="1">
      <c r="A11" s="17" t="s">
        <v>13</v>
      </c>
      <c r="B11" s="99">
        <v>0</v>
      </c>
      <c r="C11" s="99">
        <v>72</v>
      </c>
      <c r="D11" s="99">
        <v>0</v>
      </c>
      <c r="E11" s="99">
        <v>0</v>
      </c>
      <c r="F11" s="99">
        <f t="shared" si="1"/>
        <v>72</v>
      </c>
      <c r="G11" s="27">
        <f>F11/F14</f>
        <v>5.232558139534884E-2</v>
      </c>
      <c r="H11" s="15"/>
      <c r="I11" s="99">
        <v>0</v>
      </c>
      <c r="J11" s="99">
        <v>15</v>
      </c>
      <c r="K11" s="99">
        <v>0</v>
      </c>
      <c r="L11" s="99">
        <v>0</v>
      </c>
      <c r="M11" s="99">
        <f t="shared" si="2"/>
        <v>15</v>
      </c>
      <c r="N11" s="27">
        <f>M11/M14</f>
        <v>6.8181818181818177E-2</v>
      </c>
      <c r="O11" s="15"/>
      <c r="P11" s="15">
        <f t="shared" si="3"/>
        <v>0</v>
      </c>
      <c r="Q11" s="15">
        <f t="shared" si="0"/>
        <v>87</v>
      </c>
      <c r="R11" s="15">
        <f t="shared" si="0"/>
        <v>0</v>
      </c>
      <c r="S11" s="15">
        <f t="shared" si="0"/>
        <v>0</v>
      </c>
      <c r="T11" s="15">
        <f>SUM(P11:S11)</f>
        <v>87</v>
      </c>
      <c r="U11" s="27">
        <f>T11/T14</f>
        <v>5.4511278195488719E-2</v>
      </c>
    </row>
    <row r="12" spans="1:21" ht="12" customHeight="1">
      <c r="A12" s="17" t="s">
        <v>114</v>
      </c>
      <c r="B12" s="99">
        <v>0</v>
      </c>
      <c r="C12" s="99">
        <v>0</v>
      </c>
      <c r="D12" s="99">
        <v>0</v>
      </c>
      <c r="E12" s="99">
        <v>0</v>
      </c>
      <c r="F12" s="99">
        <f t="shared" si="1"/>
        <v>0</v>
      </c>
      <c r="G12" s="27">
        <f>F12/F14</f>
        <v>0</v>
      </c>
      <c r="H12" s="15"/>
      <c r="I12" s="99">
        <v>0</v>
      </c>
      <c r="J12" s="99">
        <v>1</v>
      </c>
      <c r="K12" s="99">
        <v>0</v>
      </c>
      <c r="L12" s="99">
        <v>0</v>
      </c>
      <c r="M12" s="99">
        <f t="shared" si="2"/>
        <v>1</v>
      </c>
      <c r="N12" s="27">
        <f>M12/M14</f>
        <v>4.5454545454545452E-3</v>
      </c>
      <c r="O12" s="15"/>
      <c r="P12" s="15">
        <f t="shared" si="3"/>
        <v>0</v>
      </c>
      <c r="Q12" s="15">
        <f t="shared" si="0"/>
        <v>1</v>
      </c>
      <c r="R12" s="15">
        <f t="shared" si="0"/>
        <v>0</v>
      </c>
      <c r="S12" s="15">
        <f t="shared" si="0"/>
        <v>0</v>
      </c>
      <c r="T12" s="15">
        <f>SUM(P12:S12)</f>
        <v>1</v>
      </c>
      <c r="U12" s="27">
        <f>T12/T14</f>
        <v>6.2656641604010022E-4</v>
      </c>
    </row>
    <row r="13" spans="1:21" ht="12" customHeight="1">
      <c r="A13" s="17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ht="12" customHeight="1">
      <c r="A14" s="13" t="s">
        <v>8</v>
      </c>
      <c r="B14" s="98">
        <f>+SUM(B9:B12)</f>
        <v>1145</v>
      </c>
      <c r="C14" s="98">
        <f t="shared" ref="C14:F14" si="4">+SUM(C9:C12)</f>
        <v>138</v>
      </c>
      <c r="D14" s="98">
        <f t="shared" si="4"/>
        <v>89</v>
      </c>
      <c r="E14" s="98">
        <f t="shared" si="4"/>
        <v>4</v>
      </c>
      <c r="F14" s="98">
        <f t="shared" si="4"/>
        <v>1376</v>
      </c>
      <c r="G14" s="39">
        <f>F14/F14</f>
        <v>1</v>
      </c>
      <c r="H14" s="14"/>
      <c r="I14" s="98">
        <f t="shared" ref="I14:M14" si="5">+SUM(I9:I12)</f>
        <v>191</v>
      </c>
      <c r="J14" s="98">
        <f t="shared" si="5"/>
        <v>19</v>
      </c>
      <c r="K14" s="98">
        <f t="shared" si="5"/>
        <v>2</v>
      </c>
      <c r="L14" s="98">
        <f t="shared" si="5"/>
        <v>8</v>
      </c>
      <c r="M14" s="98">
        <f t="shared" si="5"/>
        <v>220</v>
      </c>
      <c r="N14" s="39">
        <f>M14/M14</f>
        <v>1</v>
      </c>
      <c r="O14" s="14"/>
      <c r="P14" s="14">
        <f>B14+I14</f>
        <v>1336</v>
      </c>
      <c r="Q14" s="14">
        <f>C14+J14</f>
        <v>157</v>
      </c>
      <c r="R14" s="14">
        <f>D14+K14</f>
        <v>91</v>
      </c>
      <c r="S14" s="14">
        <f>E14+L14</f>
        <v>12</v>
      </c>
      <c r="T14" s="14">
        <f>SUM(P14:S14)</f>
        <v>1596</v>
      </c>
      <c r="U14" s="39">
        <f>T14/T14</f>
        <v>1</v>
      </c>
    </row>
    <row r="15" spans="1:21" ht="12" customHeight="1">
      <c r="A15" s="13" t="s">
        <v>33</v>
      </c>
      <c r="B15" s="39">
        <f>B14/F14</f>
        <v>0.83212209302325579</v>
      </c>
      <c r="C15" s="39">
        <f>C14/F14</f>
        <v>0.1002906976744186</v>
      </c>
      <c r="D15" s="39">
        <f>D14/F14</f>
        <v>6.4680232558139539E-2</v>
      </c>
      <c r="E15" s="39">
        <f>E14/F14</f>
        <v>2.9069767441860465E-3</v>
      </c>
      <c r="F15" s="39">
        <f>F14/F14</f>
        <v>1</v>
      </c>
      <c r="G15" s="39"/>
      <c r="H15" s="39"/>
      <c r="I15" s="39">
        <f>I14/M14</f>
        <v>0.86818181818181817</v>
      </c>
      <c r="J15" s="39">
        <f>J14/M14</f>
        <v>8.6363636363636365E-2</v>
      </c>
      <c r="K15" s="39">
        <f>K14/M14</f>
        <v>9.0909090909090905E-3</v>
      </c>
      <c r="L15" s="39">
        <f>L14/M14</f>
        <v>3.6363636363636362E-2</v>
      </c>
      <c r="M15" s="39">
        <f>M14/M14</f>
        <v>1</v>
      </c>
      <c r="N15" s="39"/>
      <c r="O15" s="39"/>
      <c r="P15" s="39">
        <f>P14/T14</f>
        <v>0.83709273182957389</v>
      </c>
      <c r="Q15" s="39">
        <f>Q14/T14</f>
        <v>9.8370927318295734E-2</v>
      </c>
      <c r="R15" s="39">
        <f>R14/T14</f>
        <v>5.701754385964912E-2</v>
      </c>
      <c r="S15" s="39">
        <f>S14/T14</f>
        <v>7.5187969924812026E-3</v>
      </c>
      <c r="T15" s="39">
        <f>T14/T14</f>
        <v>1</v>
      </c>
      <c r="U15" s="39"/>
    </row>
    <row r="16" spans="1:21" ht="12" customHeight="1">
      <c r="A16" s="26" t="s">
        <v>89</v>
      </c>
      <c r="B16" s="15">
        <f>SUM(B10:B12)</f>
        <v>0</v>
      </c>
      <c r="C16" s="15">
        <f>SUM(C10:C12)</f>
        <v>137</v>
      </c>
      <c r="D16" s="15">
        <f>SUM(D10:D12)</f>
        <v>89</v>
      </c>
      <c r="E16" s="15">
        <f>SUM(E10:E12)</f>
        <v>1</v>
      </c>
      <c r="F16" s="15">
        <f>SUM(F10:F12)</f>
        <v>227</v>
      </c>
      <c r="G16" s="15"/>
      <c r="H16" s="15"/>
      <c r="I16" s="15">
        <f>SUM(I10:I12)</f>
        <v>0</v>
      </c>
      <c r="J16" s="15">
        <f>SUM(J11:J12)</f>
        <v>16</v>
      </c>
      <c r="K16" s="15">
        <f>SUM(K11:K12)</f>
        <v>0</v>
      </c>
      <c r="L16" s="15">
        <f>SUM(L11:L12)</f>
        <v>0</v>
      </c>
      <c r="M16" s="15">
        <f>SUM(M10:M12)</f>
        <v>19</v>
      </c>
      <c r="N16" s="15"/>
      <c r="O16" s="15"/>
      <c r="P16" s="15">
        <f>SUM(P10:P12)</f>
        <v>0</v>
      </c>
      <c r="Q16" s="15">
        <f>SUM(Q10:Q12)</f>
        <v>156</v>
      </c>
      <c r="R16" s="15">
        <f>SUM(R10:R12)</f>
        <v>89</v>
      </c>
      <c r="S16" s="15">
        <f>SUM(S10:S12)</f>
        <v>1</v>
      </c>
      <c r="T16" s="15">
        <f>SUM(T10:T12)</f>
        <v>246</v>
      </c>
      <c r="U16" s="15"/>
    </row>
    <row r="17" spans="1:21" ht="12" customHeight="1">
      <c r="A17" s="26" t="s">
        <v>34</v>
      </c>
      <c r="B17" s="27">
        <f t="shared" ref="B17:F17" si="6">B16/B14</f>
        <v>0</v>
      </c>
      <c r="C17" s="27">
        <f t="shared" si="6"/>
        <v>0.99275362318840576</v>
      </c>
      <c r="D17" s="27">
        <f t="shared" si="6"/>
        <v>1</v>
      </c>
      <c r="E17" s="27">
        <f t="shared" si="6"/>
        <v>0.25</v>
      </c>
      <c r="F17" s="27">
        <f t="shared" si="6"/>
        <v>0.16497093023255813</v>
      </c>
      <c r="G17" s="27"/>
      <c r="H17" s="27"/>
      <c r="I17" s="27">
        <f t="shared" ref="I17:M17" si="7">I16/I14</f>
        <v>0</v>
      </c>
      <c r="J17" s="27">
        <f t="shared" si="7"/>
        <v>0.84210526315789469</v>
      </c>
      <c r="K17" s="27">
        <f t="shared" si="7"/>
        <v>0</v>
      </c>
      <c r="L17" s="27">
        <f t="shared" si="7"/>
        <v>0</v>
      </c>
      <c r="M17" s="27">
        <f t="shared" si="7"/>
        <v>8.6363636363636365E-2</v>
      </c>
      <c r="N17" s="27"/>
      <c r="O17" s="27"/>
      <c r="P17" s="27">
        <f t="shared" ref="P17:T17" si="8">P16/P14</f>
        <v>0</v>
      </c>
      <c r="Q17" s="27">
        <f t="shared" si="8"/>
        <v>0.99363057324840764</v>
      </c>
      <c r="R17" s="27">
        <f t="shared" si="8"/>
        <v>0.97802197802197799</v>
      </c>
      <c r="S17" s="27">
        <f t="shared" si="8"/>
        <v>8.3333333333333329E-2</v>
      </c>
      <c r="T17" s="27">
        <f t="shared" si="8"/>
        <v>0.15413533834586465</v>
      </c>
      <c r="U17" s="27"/>
    </row>
    <row r="18" spans="1:21" ht="12" customHeight="1">
      <c r="A18" s="42" t="s">
        <v>35</v>
      </c>
      <c r="B18" s="43">
        <f>B16/F16</f>
        <v>0</v>
      </c>
      <c r="C18" s="43">
        <f>C16/F16</f>
        <v>0.6035242290748899</v>
      </c>
      <c r="D18" s="43">
        <f>D16/F16</f>
        <v>0.39207048458149779</v>
      </c>
      <c r="E18" s="43">
        <f>E16/F16</f>
        <v>4.4052863436123352E-3</v>
      </c>
      <c r="F18" s="43">
        <f>F16/F16</f>
        <v>1</v>
      </c>
      <c r="G18" s="43"/>
      <c r="H18" s="43"/>
      <c r="I18" s="43">
        <f>I16/M16</f>
        <v>0</v>
      </c>
      <c r="J18" s="43">
        <f>J16/M16</f>
        <v>0.84210526315789469</v>
      </c>
      <c r="K18" s="43">
        <f>K16/M16</f>
        <v>0</v>
      </c>
      <c r="L18" s="43">
        <f>L16/M16</f>
        <v>0</v>
      </c>
      <c r="M18" s="43">
        <f>M16/M16</f>
        <v>1</v>
      </c>
      <c r="N18" s="54"/>
      <c r="O18" s="43"/>
      <c r="P18" s="43">
        <f>P16/T16</f>
        <v>0</v>
      </c>
      <c r="Q18" s="43">
        <f>Q16/T16</f>
        <v>0.63414634146341464</v>
      </c>
      <c r="R18" s="43">
        <f>R16/T16</f>
        <v>0.36178861788617889</v>
      </c>
      <c r="S18" s="43">
        <f>S16/T16</f>
        <v>4.0650406504065045E-3</v>
      </c>
      <c r="T18" s="43">
        <f>T16/T16</f>
        <v>1</v>
      </c>
      <c r="U18" s="43"/>
    </row>
    <row r="19" spans="1:21" ht="12" customHeight="1">
      <c r="A19" s="19"/>
      <c r="B19" s="15"/>
      <c r="C19" s="15"/>
      <c r="D19" s="15"/>
      <c r="E19" s="15"/>
      <c r="F19" s="15"/>
      <c r="G19" s="15"/>
      <c r="H19" s="15"/>
      <c r="I19" s="15"/>
      <c r="J19" s="15"/>
      <c r="K19" s="19"/>
      <c r="L19" s="118"/>
      <c r="M19" s="118"/>
      <c r="N19" s="118"/>
      <c r="O19" s="15"/>
    </row>
    <row r="20" spans="1:21" ht="12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21" ht="12" customHeight="1">
      <c r="A21" s="96" t="s">
        <v>108</v>
      </c>
      <c r="B21" s="103"/>
      <c r="C21" s="103"/>
      <c r="D21" s="103"/>
      <c r="E21" s="103"/>
      <c r="F21" s="103"/>
      <c r="J21" s="103"/>
      <c r="K21" s="103"/>
      <c r="L21" s="103"/>
      <c r="M21" s="103"/>
      <c r="N21" s="123"/>
      <c r="O21" s="123"/>
    </row>
    <row r="22" spans="1:21" ht="12" customHeight="1">
      <c r="A22" s="96" t="s">
        <v>166</v>
      </c>
      <c r="B22" s="123"/>
      <c r="C22" s="123"/>
      <c r="D22" s="123"/>
      <c r="E22" s="123"/>
      <c r="F22" s="123"/>
      <c r="J22" s="123"/>
      <c r="K22" s="123"/>
      <c r="L22" s="123"/>
      <c r="M22" s="123"/>
      <c r="N22" s="123"/>
      <c r="O22" s="123"/>
      <c r="Q22" s="291"/>
      <c r="R22" s="292"/>
    </row>
    <row r="23" spans="1:21" ht="12" customHeight="1">
      <c r="A23" s="97" t="s">
        <v>74</v>
      </c>
      <c r="B23" s="100"/>
      <c r="C23" s="101"/>
      <c r="D23" s="102"/>
      <c r="E23" s="102"/>
      <c r="F23" s="102"/>
      <c r="J23" s="102"/>
      <c r="K23" s="102"/>
      <c r="L23" s="102"/>
      <c r="M23" s="102"/>
      <c r="N23" s="22"/>
      <c r="O23" s="22"/>
      <c r="Q23" s="291"/>
      <c r="R23" s="292"/>
    </row>
    <row r="24" spans="1:21" ht="12" customHeight="1">
      <c r="A24" s="5" t="s">
        <v>104</v>
      </c>
      <c r="B24" s="4"/>
      <c r="C24" s="4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Q24" s="40"/>
    </row>
    <row r="25" spans="1:21" ht="12" customHeight="1">
      <c r="A25" s="6"/>
      <c r="B25" s="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8"/>
      <c r="O25" s="6"/>
      <c r="Q25" s="41"/>
      <c r="R25" s="27"/>
    </row>
    <row r="26" spans="1:21" ht="12" customHeight="1">
      <c r="A26" s="8"/>
      <c r="B26" s="293" t="s">
        <v>111</v>
      </c>
      <c r="C26" s="293"/>
      <c r="D26" s="293"/>
      <c r="E26" s="293"/>
      <c r="F26" s="293"/>
      <c r="G26" s="52"/>
      <c r="H26" s="8"/>
      <c r="I26" s="293" t="s">
        <v>110</v>
      </c>
      <c r="J26" s="294"/>
      <c r="K26" s="294"/>
      <c r="L26" s="294"/>
      <c r="M26" s="294"/>
      <c r="N26" s="117"/>
      <c r="O26" s="8"/>
      <c r="P26" s="293" t="s">
        <v>112</v>
      </c>
      <c r="Q26" s="294"/>
      <c r="R26" s="294"/>
      <c r="S26" s="294"/>
      <c r="T26" s="294"/>
      <c r="U26" s="71"/>
    </row>
    <row r="27" spans="1:21" ht="24" customHeight="1">
      <c r="A27" s="9"/>
      <c r="B27" s="10" t="s">
        <v>4</v>
      </c>
      <c r="C27" s="10" t="s">
        <v>5</v>
      </c>
      <c r="D27" s="10" t="s">
        <v>6</v>
      </c>
      <c r="E27" s="10" t="s">
        <v>7</v>
      </c>
      <c r="F27" s="10" t="s">
        <v>8</v>
      </c>
      <c r="G27" s="53" t="s">
        <v>33</v>
      </c>
      <c r="H27" s="10"/>
      <c r="I27" s="10" t="s">
        <v>4</v>
      </c>
      <c r="J27" s="10" t="s">
        <v>5</v>
      </c>
      <c r="K27" s="10" t="s">
        <v>6</v>
      </c>
      <c r="L27" s="10" t="s">
        <v>7</v>
      </c>
      <c r="M27" s="11" t="s">
        <v>8</v>
      </c>
      <c r="N27" s="53" t="s">
        <v>33</v>
      </c>
      <c r="O27" s="10"/>
      <c r="P27" s="10" t="s">
        <v>4</v>
      </c>
      <c r="Q27" s="10" t="s">
        <v>5</v>
      </c>
      <c r="R27" s="10" t="s">
        <v>6</v>
      </c>
      <c r="S27" s="10" t="s">
        <v>7</v>
      </c>
      <c r="T27" s="11" t="s">
        <v>8</v>
      </c>
      <c r="U27" s="53" t="s">
        <v>33</v>
      </c>
    </row>
    <row r="28" spans="1:21" ht="12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29"/>
      <c r="O28" s="8"/>
      <c r="P28" s="15"/>
      <c r="Q28" s="15"/>
      <c r="R28" s="15"/>
      <c r="S28" s="15"/>
      <c r="T28" s="15"/>
      <c r="U28" s="15"/>
    </row>
    <row r="29" spans="1:21" ht="12" customHeight="1">
      <c r="A29" s="16" t="s">
        <v>11</v>
      </c>
      <c r="B29" s="99">
        <v>224437</v>
      </c>
      <c r="C29" s="99">
        <v>43</v>
      </c>
      <c r="D29" s="99">
        <v>0</v>
      </c>
      <c r="E29" s="99">
        <v>1108</v>
      </c>
      <c r="F29" s="99">
        <f>SUM(B29:E29)</f>
        <v>225588</v>
      </c>
      <c r="G29" s="27">
        <f>F29/F34</f>
        <v>0.86368317680795426</v>
      </c>
      <c r="H29" s="12"/>
      <c r="I29" s="41">
        <v>169739</v>
      </c>
      <c r="J29" s="41">
        <v>0</v>
      </c>
      <c r="K29" s="41">
        <v>1926</v>
      </c>
      <c r="L29" s="41">
        <v>10509</v>
      </c>
      <c r="M29" s="99">
        <f>SUM(I29:L29)</f>
        <v>182174</v>
      </c>
      <c r="N29" s="27">
        <f>M29/M34</f>
        <v>0.9167878656729187</v>
      </c>
      <c r="O29" s="12"/>
      <c r="P29" s="15">
        <f>B29+I29</f>
        <v>394176</v>
      </c>
      <c r="Q29" s="15">
        <f>C29+J29</f>
        <v>43</v>
      </c>
      <c r="R29" s="15">
        <f>D29+K29</f>
        <v>1926</v>
      </c>
      <c r="S29" s="15">
        <f>E29+L29</f>
        <v>11617</v>
      </c>
      <c r="T29" s="15">
        <f>SUM(P29:S29)</f>
        <v>407762</v>
      </c>
      <c r="U29" s="27">
        <f>T29/T34</f>
        <v>0.88662802075224723</v>
      </c>
    </row>
    <row r="30" spans="1:21" ht="12" customHeight="1">
      <c r="A30" s="17" t="s">
        <v>113</v>
      </c>
      <c r="B30" s="99">
        <v>0</v>
      </c>
      <c r="C30" s="99">
        <v>10698</v>
      </c>
      <c r="D30" s="99">
        <v>10271</v>
      </c>
      <c r="E30" s="99">
        <v>51</v>
      </c>
      <c r="F30" s="99">
        <f t="shared" ref="F30:F32" si="9">SUM(B30:E30)</f>
        <v>21020</v>
      </c>
      <c r="G30" s="27">
        <f>F30/F34</f>
        <v>8.0476888737447017E-2</v>
      </c>
      <c r="H30" s="12"/>
      <c r="I30" s="126">
        <v>0</v>
      </c>
      <c r="J30" s="41">
        <v>3415</v>
      </c>
      <c r="K30" s="41">
        <v>0</v>
      </c>
      <c r="L30" s="41">
        <v>0</v>
      </c>
      <c r="M30" s="99">
        <f t="shared" ref="M30:M32" si="10">SUM(I30:L30)</f>
        <v>3415</v>
      </c>
      <c r="N30" s="27">
        <f>M30/M34</f>
        <v>1.7185935211792118E-2</v>
      </c>
      <c r="O30" s="12"/>
      <c r="P30" s="15">
        <f>B30+I30</f>
        <v>0</v>
      </c>
      <c r="Q30" s="15">
        <f>C30+J30</f>
        <v>14113</v>
      </c>
      <c r="R30" s="15">
        <f t="shared" ref="R30:S32" si="11">D30+K30</f>
        <v>10271</v>
      </c>
      <c r="S30" s="15">
        <f t="shared" si="11"/>
        <v>51</v>
      </c>
      <c r="T30" s="15">
        <f>SUM(P30:S30)</f>
        <v>24435</v>
      </c>
      <c r="U30" s="27">
        <f>T30/T34</f>
        <v>5.3130884405808196E-2</v>
      </c>
    </row>
    <row r="31" spans="1:21" ht="12" customHeight="1">
      <c r="A31" s="17" t="s">
        <v>13</v>
      </c>
      <c r="B31" s="99">
        <v>0</v>
      </c>
      <c r="C31" s="99">
        <v>14585</v>
      </c>
      <c r="D31" s="99">
        <v>0</v>
      </c>
      <c r="E31" s="99">
        <v>0</v>
      </c>
      <c r="F31" s="99">
        <f t="shared" si="9"/>
        <v>14585</v>
      </c>
      <c r="G31" s="27">
        <f>F31/F34</f>
        <v>5.5839934454598707E-2</v>
      </c>
      <c r="H31" s="12"/>
      <c r="I31" s="126">
        <v>0</v>
      </c>
      <c r="J31" s="99">
        <v>12428</v>
      </c>
      <c r="K31" s="99">
        <v>0</v>
      </c>
      <c r="L31" s="99">
        <v>0</v>
      </c>
      <c r="M31" s="99">
        <f t="shared" si="10"/>
        <v>12428</v>
      </c>
      <c r="N31" s="27">
        <f>M31/M34</f>
        <v>6.2543719710732776E-2</v>
      </c>
      <c r="O31" s="12"/>
      <c r="P31" s="15">
        <f t="shared" ref="P31:P32" si="12">B31+I31</f>
        <v>0</v>
      </c>
      <c r="Q31" s="15">
        <f t="shared" ref="Q31:Q32" si="13">C31+J31</f>
        <v>27013</v>
      </c>
      <c r="R31" s="15">
        <f t="shared" ref="R31:R32" si="14">D31+K31</f>
        <v>0</v>
      </c>
      <c r="S31" s="15">
        <f t="shared" si="11"/>
        <v>0</v>
      </c>
      <c r="T31" s="15">
        <f>SUM(P31:S31)</f>
        <v>27013</v>
      </c>
      <c r="U31" s="27">
        <f>T31/T34</f>
        <v>5.8736426456071078E-2</v>
      </c>
    </row>
    <row r="32" spans="1:21" ht="12" customHeight="1">
      <c r="A32" s="17" t="s">
        <v>114</v>
      </c>
      <c r="B32" s="99">
        <v>0</v>
      </c>
      <c r="C32" s="99">
        <v>0</v>
      </c>
      <c r="D32" s="99">
        <v>0</v>
      </c>
      <c r="E32" s="99">
        <v>0</v>
      </c>
      <c r="F32" s="99">
        <f t="shared" si="9"/>
        <v>0</v>
      </c>
      <c r="G32" s="27">
        <f>F32/F34</f>
        <v>0</v>
      </c>
      <c r="H32" s="12"/>
      <c r="I32" s="126">
        <v>0</v>
      </c>
      <c r="J32" s="99">
        <v>692</v>
      </c>
      <c r="K32" s="99">
        <v>0</v>
      </c>
      <c r="L32" s="99">
        <v>0</v>
      </c>
      <c r="M32" s="99">
        <f t="shared" si="10"/>
        <v>692</v>
      </c>
      <c r="N32" s="27">
        <f>M32/M34</f>
        <v>3.4824794045564115E-3</v>
      </c>
      <c r="O32" s="12"/>
      <c r="P32" s="15">
        <f t="shared" si="12"/>
        <v>0</v>
      </c>
      <c r="Q32" s="15">
        <f t="shared" si="13"/>
        <v>692</v>
      </c>
      <c r="R32" s="15">
        <f t="shared" si="14"/>
        <v>0</v>
      </c>
      <c r="S32" s="15">
        <f t="shared" si="11"/>
        <v>0</v>
      </c>
      <c r="T32" s="15">
        <f>SUM(P32:S32)</f>
        <v>692</v>
      </c>
      <c r="U32" s="27">
        <f>T32/T34</f>
        <v>1.5046683858735122E-3</v>
      </c>
    </row>
    <row r="33" spans="1:21" ht="12" customHeight="1">
      <c r="A33" s="17"/>
      <c r="B33" s="15"/>
      <c r="C33" s="15"/>
      <c r="D33" s="15"/>
      <c r="E33" s="15"/>
      <c r="F33" s="15"/>
      <c r="G33" s="15"/>
      <c r="H33" s="12"/>
      <c r="I33" s="15"/>
      <c r="J33" s="15"/>
      <c r="K33" s="15"/>
      <c r="L33" s="15"/>
      <c r="M33" s="15"/>
      <c r="N33" s="15"/>
      <c r="O33" s="12"/>
      <c r="P33" s="15"/>
      <c r="Q33" s="15"/>
      <c r="R33" s="15"/>
      <c r="S33" s="15"/>
      <c r="T33" s="15"/>
      <c r="U33" s="15"/>
    </row>
    <row r="34" spans="1:21" ht="12" customHeight="1">
      <c r="A34" s="13" t="s">
        <v>8</v>
      </c>
      <c r="B34" s="98">
        <f>+SUM(B29:B32)</f>
        <v>224437</v>
      </c>
      <c r="C34" s="98">
        <f t="shared" ref="C34:F34" si="15">+SUM(C29:C32)</f>
        <v>25326</v>
      </c>
      <c r="D34" s="98">
        <f t="shared" si="15"/>
        <v>10271</v>
      </c>
      <c r="E34" s="98">
        <f t="shared" si="15"/>
        <v>1159</v>
      </c>
      <c r="F34" s="98">
        <f t="shared" si="15"/>
        <v>261193</v>
      </c>
      <c r="G34" s="39">
        <f>F34/F34</f>
        <v>1</v>
      </c>
      <c r="H34" s="14"/>
      <c r="I34" s="98">
        <f t="shared" ref="I34:M34" si="16">+SUM(I29:I32)</f>
        <v>169739</v>
      </c>
      <c r="J34" s="98">
        <f t="shared" si="16"/>
        <v>16535</v>
      </c>
      <c r="K34" s="98">
        <f t="shared" si="16"/>
        <v>1926</v>
      </c>
      <c r="L34" s="98">
        <f t="shared" si="16"/>
        <v>10509</v>
      </c>
      <c r="M34" s="98">
        <f t="shared" si="16"/>
        <v>198709</v>
      </c>
      <c r="N34" s="39">
        <f>M34/M34</f>
        <v>1</v>
      </c>
      <c r="O34" s="14"/>
      <c r="P34" s="14">
        <f>B34+I34</f>
        <v>394176</v>
      </c>
      <c r="Q34" s="14">
        <f>C34+J34</f>
        <v>41861</v>
      </c>
      <c r="R34" s="14">
        <f>D34+K34</f>
        <v>12197</v>
      </c>
      <c r="S34" s="14">
        <f>E34+L34</f>
        <v>11668</v>
      </c>
      <c r="T34" s="14">
        <f>SUM(P34:S34)</f>
        <v>459902</v>
      </c>
      <c r="U34" s="39">
        <f>T34/T34</f>
        <v>1</v>
      </c>
    </row>
    <row r="35" spans="1:21" ht="12" customHeight="1">
      <c r="A35" s="13" t="s">
        <v>33</v>
      </c>
      <c r="B35" s="39">
        <f>B34/F34</f>
        <v>0.85927647371866778</v>
      </c>
      <c r="C35" s="39">
        <f>C34/F34</f>
        <v>9.6962782310398829E-2</v>
      </c>
      <c r="D35" s="39">
        <f>D34/F34</f>
        <v>3.9323412189453774E-2</v>
      </c>
      <c r="E35" s="39">
        <f>E34/F34</f>
        <v>4.4373317814795955E-3</v>
      </c>
      <c r="F35" s="39">
        <f>F34/F34</f>
        <v>1</v>
      </c>
      <c r="G35" s="39"/>
      <c r="H35" s="39"/>
      <c r="I35" s="39">
        <f>I34/M34</f>
        <v>0.85420891856936521</v>
      </c>
      <c r="J35" s="39">
        <f>J34/M34</f>
        <v>8.3212134327081314E-2</v>
      </c>
      <c r="K35" s="39">
        <f>K34/M34</f>
        <v>9.6925655103694344E-3</v>
      </c>
      <c r="L35" s="39">
        <f>L34/M34</f>
        <v>5.2886381593184005E-2</v>
      </c>
      <c r="M35" s="39">
        <f>M34/M34</f>
        <v>1</v>
      </c>
      <c r="N35" s="39"/>
      <c r="O35" s="39"/>
      <c r="P35" s="39">
        <f>P34/T34</f>
        <v>0.85708694460993862</v>
      </c>
      <c r="Q35" s="39">
        <f>Q34/T34</f>
        <v>9.1021565463946671E-2</v>
      </c>
      <c r="R35" s="39">
        <f>R34/T34</f>
        <v>2.6520867489160733E-2</v>
      </c>
      <c r="S35" s="39">
        <f>S34/T34</f>
        <v>2.5370622436953958E-2</v>
      </c>
      <c r="T35" s="39">
        <f>T34/T34</f>
        <v>1</v>
      </c>
      <c r="U35" s="39"/>
    </row>
    <row r="36" spans="1:21" ht="12" customHeight="1">
      <c r="A36" s="26" t="s">
        <v>89</v>
      </c>
      <c r="B36" s="15">
        <f>SUM(B30:B32)</f>
        <v>0</v>
      </c>
      <c r="C36" s="15">
        <f>SUM(C30:C32)</f>
        <v>25283</v>
      </c>
      <c r="D36" s="15">
        <f>SUM(D30:D32)</f>
        <v>10271</v>
      </c>
      <c r="E36" s="15">
        <f>SUM(E30:E32)</f>
        <v>51</v>
      </c>
      <c r="F36" s="15">
        <f>SUM(F30:F32)</f>
        <v>35605</v>
      </c>
      <c r="G36" s="15"/>
      <c r="H36" s="15"/>
      <c r="I36" s="15">
        <f>SUM(I30:I32)</f>
        <v>0</v>
      </c>
      <c r="J36" s="15">
        <f>SUM(J10:J32)</f>
        <v>16590.770574162678</v>
      </c>
      <c r="K36" s="15">
        <f>SUM(K10:K32)</f>
        <v>1928.0090909090909</v>
      </c>
      <c r="L36" s="15">
        <f>SUM(L10:L32)</f>
        <v>10517.036363636364</v>
      </c>
      <c r="M36" s="15">
        <f>SUM(M30:M32)</f>
        <v>16535</v>
      </c>
      <c r="N36" s="15"/>
      <c r="O36" s="15"/>
      <c r="P36" s="15">
        <f>SUM(P30:P32)</f>
        <v>0</v>
      </c>
      <c r="Q36" s="15">
        <f>SUM(Q30:Q32)</f>
        <v>41818</v>
      </c>
      <c r="R36" s="15">
        <f>SUM(R30:R32)</f>
        <v>10271</v>
      </c>
      <c r="S36" s="15">
        <f>SUM(S30:S32)</f>
        <v>51</v>
      </c>
      <c r="T36" s="15">
        <f>SUM(T30:T32)</f>
        <v>52140</v>
      </c>
      <c r="U36" s="15"/>
    </row>
    <row r="37" spans="1:21" ht="12" customHeight="1">
      <c r="A37" s="26" t="s">
        <v>34</v>
      </c>
      <c r="B37" s="27">
        <f t="shared" ref="B37:F37" si="17">B36/B34</f>
        <v>0</v>
      </c>
      <c r="C37" s="27">
        <f t="shared" si="17"/>
        <v>0.99830214009318485</v>
      </c>
      <c r="D37" s="27">
        <f t="shared" si="17"/>
        <v>1</v>
      </c>
      <c r="E37" s="27">
        <f t="shared" si="17"/>
        <v>4.4003451251078518E-2</v>
      </c>
      <c r="F37" s="27">
        <f t="shared" si="17"/>
        <v>0.13631682319204572</v>
      </c>
      <c r="G37" s="27"/>
      <c r="H37" s="27"/>
      <c r="I37" s="27">
        <f t="shared" ref="I37:M37" si="18">I36/I34</f>
        <v>0</v>
      </c>
      <c r="J37" s="27">
        <f t="shared" si="18"/>
        <v>1.0033728802033672</v>
      </c>
      <c r="K37" s="27">
        <f t="shared" si="18"/>
        <v>1.0010431416973473</v>
      </c>
      <c r="L37" s="27">
        <f t="shared" si="18"/>
        <v>1.000764712497513</v>
      </c>
      <c r="M37" s="27">
        <f t="shared" si="18"/>
        <v>8.3212134327081314E-2</v>
      </c>
      <c r="N37" s="27"/>
      <c r="O37" s="27"/>
      <c r="P37" s="27">
        <f t="shared" ref="P37:T37" si="19">P36/P34</f>
        <v>0</v>
      </c>
      <c r="Q37" s="27">
        <f t="shared" si="19"/>
        <v>0.99897279090322733</v>
      </c>
      <c r="R37" s="27">
        <f t="shared" si="19"/>
        <v>0.84209231778306137</v>
      </c>
      <c r="S37" s="27">
        <f t="shared" si="19"/>
        <v>4.3709290366815224E-3</v>
      </c>
      <c r="T37" s="27">
        <f t="shared" si="19"/>
        <v>0.11337197924775279</v>
      </c>
      <c r="U37" s="27"/>
    </row>
    <row r="38" spans="1:21" ht="12" customHeight="1">
      <c r="A38" s="42" t="s">
        <v>35</v>
      </c>
      <c r="B38" s="43">
        <f>B36/F36</f>
        <v>0</v>
      </c>
      <c r="C38" s="43">
        <f>C36/F36</f>
        <v>0.7100968965033001</v>
      </c>
      <c r="D38" s="43">
        <f>D36/F36</f>
        <v>0.28847072040443755</v>
      </c>
      <c r="E38" s="43">
        <f>E36/F36</f>
        <v>1.4323830922623227E-3</v>
      </c>
      <c r="F38" s="43">
        <f>F36/F36</f>
        <v>1</v>
      </c>
      <c r="G38" s="43"/>
      <c r="H38" s="43"/>
      <c r="I38" s="43">
        <f>I36/M36</f>
        <v>0</v>
      </c>
      <c r="J38" s="43">
        <f>J36/M36</f>
        <v>1.0033728802033672</v>
      </c>
      <c r="K38" s="43">
        <f>K36/M36</f>
        <v>0.1166016988756632</v>
      </c>
      <c r="L38" s="43">
        <f>L36/M36</f>
        <v>0.63604695274486622</v>
      </c>
      <c r="M38" s="43">
        <f>M36/M36</f>
        <v>1</v>
      </c>
      <c r="N38" s="54"/>
      <c r="O38" s="43"/>
      <c r="P38" s="43">
        <f>P36/T36</f>
        <v>0</v>
      </c>
      <c r="Q38" s="43">
        <f>Q36/T36</f>
        <v>0.80203298810893753</v>
      </c>
      <c r="R38" s="43">
        <f>R36/T36</f>
        <v>0.19698887610280016</v>
      </c>
      <c r="S38" s="43">
        <f>S36/T36</f>
        <v>9.7813578826237051E-4</v>
      </c>
      <c r="T38" s="43">
        <f>T36/T36</f>
        <v>1</v>
      </c>
      <c r="U38" s="43"/>
    </row>
    <row r="39" spans="1:21" ht="12" customHeight="1">
      <c r="A39" s="8"/>
      <c r="B39" s="15"/>
      <c r="C39" s="15"/>
      <c r="D39" s="15"/>
      <c r="E39" s="15"/>
      <c r="F39" s="15"/>
      <c r="G39" s="15"/>
      <c r="H39" s="15"/>
      <c r="I39" s="15"/>
      <c r="J39" s="15"/>
      <c r="K39" s="19"/>
      <c r="L39" s="118"/>
      <c r="M39" s="118"/>
      <c r="N39" s="118"/>
      <c r="O39" s="15"/>
    </row>
    <row r="40" spans="1:21" ht="12" customHeight="1">
      <c r="A40" s="28" t="s">
        <v>29</v>
      </c>
      <c r="B40" s="15"/>
      <c r="C40" s="15"/>
      <c r="D40" s="15"/>
      <c r="E40" s="15"/>
      <c r="F40" s="15"/>
      <c r="G40" s="15"/>
      <c r="H40" s="15"/>
      <c r="I40" s="15"/>
      <c r="J40" s="15"/>
      <c r="K40" s="19"/>
      <c r="L40" s="119"/>
      <c r="M40" s="119"/>
      <c r="N40" s="119"/>
      <c r="O40" s="15"/>
    </row>
    <row r="41" spans="1:21" ht="12" customHeight="1">
      <c r="A41" s="8"/>
      <c r="B41" s="15"/>
      <c r="C41" s="15"/>
      <c r="D41" s="15"/>
      <c r="E41" s="15"/>
      <c r="F41" s="15"/>
      <c r="G41" s="15"/>
      <c r="H41" s="15"/>
      <c r="I41" s="15"/>
      <c r="J41" s="15"/>
      <c r="K41" s="19"/>
      <c r="L41" s="119"/>
      <c r="M41" s="119"/>
      <c r="N41" s="119"/>
      <c r="O41" s="6"/>
    </row>
    <row r="42" spans="1:21" ht="12" customHeight="1">
      <c r="A42" s="29"/>
      <c r="B42" s="293" t="s">
        <v>111</v>
      </c>
      <c r="C42" s="293"/>
      <c r="D42" s="293"/>
      <c r="E42" s="293"/>
      <c r="F42" s="293"/>
      <c r="G42" s="56"/>
      <c r="H42" s="8"/>
      <c r="I42" s="293" t="s">
        <v>110</v>
      </c>
      <c r="J42" s="294"/>
      <c r="K42" s="294"/>
      <c r="L42" s="294"/>
      <c r="M42" s="294"/>
      <c r="N42" s="117"/>
      <c r="O42" s="8"/>
      <c r="P42" s="293" t="s">
        <v>112</v>
      </c>
      <c r="Q42" s="294"/>
      <c r="R42" s="294"/>
      <c r="S42" s="294"/>
      <c r="T42" s="294"/>
    </row>
    <row r="43" spans="1:21" ht="24" customHeight="1">
      <c r="A43" s="9"/>
      <c r="B43" s="10" t="s">
        <v>4</v>
      </c>
      <c r="C43" s="10" t="s">
        <v>5</v>
      </c>
      <c r="D43" s="10" t="s">
        <v>6</v>
      </c>
      <c r="E43" s="10" t="s">
        <v>7</v>
      </c>
      <c r="F43" s="10" t="s">
        <v>8</v>
      </c>
      <c r="G43" s="53"/>
      <c r="H43" s="10"/>
      <c r="I43" s="10" t="s">
        <v>4</v>
      </c>
      <c r="J43" s="10" t="s">
        <v>5</v>
      </c>
      <c r="K43" s="10" t="s">
        <v>6</v>
      </c>
      <c r="L43" s="10" t="s">
        <v>7</v>
      </c>
      <c r="M43" s="11" t="s">
        <v>8</v>
      </c>
      <c r="N43" s="57"/>
      <c r="O43" s="10"/>
      <c r="P43" s="10" t="s">
        <v>4</v>
      </c>
      <c r="Q43" s="10" t="s">
        <v>5</v>
      </c>
      <c r="R43" s="10" t="s">
        <v>6</v>
      </c>
      <c r="S43" s="10" t="s">
        <v>7</v>
      </c>
      <c r="T43" s="11" t="s">
        <v>8</v>
      </c>
    </row>
    <row r="44" spans="1:21" ht="12" customHeight="1">
      <c r="A44" s="8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59"/>
      <c r="O44" s="14"/>
      <c r="P44" s="15"/>
      <c r="Q44" s="15"/>
      <c r="R44" s="15"/>
      <c r="S44" s="15"/>
      <c r="T44" s="15"/>
    </row>
    <row r="45" spans="1:21" ht="12" customHeight="1">
      <c r="A45" s="16" t="s">
        <v>11</v>
      </c>
      <c r="B45" s="14">
        <f>B29/B9</f>
        <v>196.01484716157205</v>
      </c>
      <c r="C45" s="14">
        <f>C29/C9</f>
        <v>43</v>
      </c>
      <c r="D45" s="14"/>
      <c r="E45" s="14">
        <f>E29/E9</f>
        <v>369.33333333333331</v>
      </c>
      <c r="F45" s="14">
        <f>F29/F9</f>
        <v>196.33420365535247</v>
      </c>
      <c r="G45" s="14"/>
      <c r="H45" s="14"/>
      <c r="I45" s="14">
        <f>I29/I9</f>
        <v>888.6858638743455</v>
      </c>
      <c r="J45" s="14"/>
      <c r="K45" s="14">
        <f t="shared" ref="K45:L45" si="20">K29/K9</f>
        <v>963</v>
      </c>
      <c r="L45" s="14">
        <f t="shared" si="20"/>
        <v>1313.625</v>
      </c>
      <c r="M45" s="14">
        <f>M29/M9</f>
        <v>906.33830845771149</v>
      </c>
      <c r="N45" s="14"/>
      <c r="O45" s="14"/>
      <c r="P45" s="14">
        <f>P29/P9</f>
        <v>295.04191616766468</v>
      </c>
      <c r="Q45" s="14">
        <f t="shared" ref="Q45:S45" si="21">Q29/Q9</f>
        <v>43</v>
      </c>
      <c r="R45" s="14">
        <f t="shared" si="21"/>
        <v>963</v>
      </c>
      <c r="S45" s="14">
        <f t="shared" si="21"/>
        <v>1056.090909090909</v>
      </c>
      <c r="T45" s="14">
        <f>T29/T9</f>
        <v>302.04592592592593</v>
      </c>
    </row>
    <row r="46" spans="1:21" ht="12" customHeight="1">
      <c r="A46" s="17" t="s">
        <v>113</v>
      </c>
      <c r="B46" s="14"/>
      <c r="C46" s="14">
        <f>C30/C10</f>
        <v>164.58461538461538</v>
      </c>
      <c r="D46" s="14">
        <f>D30/D10</f>
        <v>115.40449438202248</v>
      </c>
      <c r="E46" s="14">
        <f>E30/E10</f>
        <v>51</v>
      </c>
      <c r="F46" s="14">
        <f>F30/F10</f>
        <v>135.61290322580646</v>
      </c>
      <c r="G46" s="14"/>
      <c r="H46" s="14"/>
      <c r="I46" s="14"/>
      <c r="J46" s="14">
        <f t="shared" ref="J46" si="22">J30/J10</f>
        <v>1138.3333333333333</v>
      </c>
      <c r="K46" s="14"/>
      <c r="L46" s="14"/>
      <c r="M46" s="14">
        <f>M30/M10</f>
        <v>1138.3333333333333</v>
      </c>
      <c r="N46" s="14"/>
      <c r="O46" s="14"/>
      <c r="P46" s="14"/>
      <c r="Q46" s="14">
        <f t="shared" ref="Q46:S46" si="23">Q30/Q10</f>
        <v>207.54411764705881</v>
      </c>
      <c r="R46" s="14">
        <f t="shared" si="23"/>
        <v>115.40449438202248</v>
      </c>
      <c r="S46" s="14">
        <f t="shared" si="23"/>
        <v>51</v>
      </c>
      <c r="T46" s="14">
        <f>T30/T10</f>
        <v>154.65189873417722</v>
      </c>
    </row>
    <row r="47" spans="1:21" ht="12" customHeight="1">
      <c r="A47" s="17" t="s">
        <v>13</v>
      </c>
      <c r="B47" s="14"/>
      <c r="C47" s="14">
        <f>C31/C11</f>
        <v>202.56944444444446</v>
      </c>
      <c r="D47" s="14"/>
      <c r="E47" s="14"/>
      <c r="F47" s="14">
        <f>F31/F11</f>
        <v>202.56944444444446</v>
      </c>
      <c r="G47" s="14"/>
      <c r="H47" s="14"/>
      <c r="I47" s="14"/>
      <c r="J47" s="14">
        <f t="shared" ref="J47:J48" si="24">J31/J11</f>
        <v>828.5333333333333</v>
      </c>
      <c r="K47" s="14"/>
      <c r="L47" s="14"/>
      <c r="M47" s="14">
        <f>M31/M11</f>
        <v>828.5333333333333</v>
      </c>
      <c r="N47" s="14"/>
      <c r="O47" s="14"/>
      <c r="P47" s="14"/>
      <c r="Q47" s="14">
        <f t="shared" ref="Q47" si="25">Q31/Q11</f>
        <v>310.4942528735632</v>
      </c>
      <c r="R47" s="14"/>
      <c r="S47" s="14"/>
      <c r="T47" s="14">
        <f>T31/T11</f>
        <v>310.4942528735632</v>
      </c>
    </row>
    <row r="48" spans="1:21" ht="12" customHeight="1">
      <c r="A48" s="17" t="s">
        <v>114</v>
      </c>
      <c r="B48" s="14"/>
      <c r="C48" s="14"/>
      <c r="D48" s="14"/>
      <c r="E48" s="14"/>
      <c r="F48" s="14"/>
      <c r="G48" s="14"/>
      <c r="H48" s="14"/>
      <c r="I48" s="14"/>
      <c r="J48" s="14">
        <f t="shared" si="24"/>
        <v>692</v>
      </c>
      <c r="K48" s="14"/>
      <c r="L48" s="14"/>
      <c r="M48" s="14">
        <f>M32/M12</f>
        <v>692</v>
      </c>
      <c r="N48" s="14"/>
      <c r="O48" s="14"/>
      <c r="P48" s="14"/>
      <c r="Q48" s="14">
        <f t="shared" ref="Q48" si="26">Q32/Q12</f>
        <v>692</v>
      </c>
      <c r="R48" s="14"/>
      <c r="S48" s="14"/>
      <c r="T48" s="14">
        <f>T32/T12</f>
        <v>692</v>
      </c>
    </row>
    <row r="49" spans="1:21" ht="12" customHeight="1">
      <c r="A49" s="17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spans="1:21" ht="12" customHeight="1">
      <c r="A50" s="13" t="s">
        <v>8</v>
      </c>
      <c r="B50" s="14">
        <f>B34/B14</f>
        <v>196.01484716157205</v>
      </c>
      <c r="C50" s="14">
        <f>C34/C14</f>
        <v>183.52173913043478</v>
      </c>
      <c r="D50" s="14">
        <f>D34/D14</f>
        <v>115.40449438202248</v>
      </c>
      <c r="E50" s="14">
        <f>E34/E14</f>
        <v>289.75</v>
      </c>
      <c r="F50" s="14">
        <f>F34/F14</f>
        <v>189.82049418604652</v>
      </c>
      <c r="G50" s="14"/>
      <c r="H50" s="14"/>
      <c r="I50" s="14">
        <f>I34/I14</f>
        <v>888.6858638743455</v>
      </c>
      <c r="J50" s="14">
        <f>J34/J14</f>
        <v>870.26315789473688</v>
      </c>
      <c r="K50" s="14">
        <f>K34/K14</f>
        <v>963</v>
      </c>
      <c r="L50" s="14">
        <f>L34/L14</f>
        <v>1313.625</v>
      </c>
      <c r="M50" s="14">
        <f>M34/M14</f>
        <v>903.2227272727273</v>
      </c>
      <c r="N50" s="14"/>
      <c r="O50" s="14"/>
      <c r="P50" s="14">
        <f>P34/P14</f>
        <v>295.04191616766468</v>
      </c>
      <c r="Q50" s="14">
        <f>Q34/Q14</f>
        <v>266.63057324840764</v>
      </c>
      <c r="R50" s="14">
        <f>R34/R14</f>
        <v>134.03296703296704</v>
      </c>
      <c r="S50" s="14">
        <f>S34/S14</f>
        <v>972.33333333333337</v>
      </c>
      <c r="T50" s="14">
        <f>T34/T14</f>
        <v>288.1591478696742</v>
      </c>
    </row>
    <row r="51" spans="1:21" ht="12" customHeight="1">
      <c r="A51" s="26" t="s">
        <v>89</v>
      </c>
      <c r="B51" s="14"/>
      <c r="C51" s="14">
        <f>C36/C16</f>
        <v>184.54744525547446</v>
      </c>
      <c r="D51" s="14">
        <f>D36/D16</f>
        <v>115.40449438202248</v>
      </c>
      <c r="E51" s="14">
        <f>E36/E16</f>
        <v>51</v>
      </c>
      <c r="F51" s="14">
        <f>F36/F16</f>
        <v>156.85022026431719</v>
      </c>
      <c r="G51" s="14"/>
      <c r="H51" s="14"/>
      <c r="I51" s="14"/>
      <c r="J51" s="14">
        <f>J36/J16</f>
        <v>1036.9231608851674</v>
      </c>
      <c r="K51" s="14"/>
      <c r="L51" s="14"/>
      <c r="M51" s="14">
        <f>M36/M16</f>
        <v>870.26315789473688</v>
      </c>
      <c r="N51" s="14"/>
      <c r="O51" s="14"/>
      <c r="P51" s="14"/>
      <c r="Q51" s="14">
        <f>Q36/Q16</f>
        <v>268.06410256410254</v>
      </c>
      <c r="R51" s="14">
        <f>R36/R16</f>
        <v>115.40449438202248</v>
      </c>
      <c r="S51" s="14">
        <f>S36/S16</f>
        <v>51</v>
      </c>
      <c r="T51" s="14">
        <f>T36/T16</f>
        <v>211.95121951219511</v>
      </c>
    </row>
    <row r="52" spans="1:21" ht="12" customHeight="1">
      <c r="A52" s="6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55"/>
      <c r="O52" s="18"/>
      <c r="P52" s="42"/>
      <c r="Q52" s="42"/>
      <c r="R52" s="42"/>
      <c r="S52" s="42"/>
      <c r="T52" s="42"/>
    </row>
    <row r="53" spans="1:21" ht="12" customHeight="1">
      <c r="N53" s="58"/>
      <c r="P53" s="72"/>
      <c r="Q53" s="72"/>
      <c r="R53" s="72"/>
      <c r="S53" s="72"/>
      <c r="T53" s="72"/>
      <c r="U53" s="72"/>
    </row>
    <row r="54" spans="1:21" ht="12" customHeight="1">
      <c r="A54" s="121" t="s">
        <v>106</v>
      </c>
      <c r="B54" s="121"/>
      <c r="C54" s="121"/>
      <c r="D54" s="15"/>
      <c r="E54" s="15"/>
      <c r="F54" s="15"/>
      <c r="G54" s="15"/>
      <c r="H54" s="15"/>
      <c r="I54" s="15"/>
      <c r="J54" s="15"/>
      <c r="K54" s="15"/>
      <c r="O54" s="15"/>
      <c r="P54" s="54"/>
      <c r="Q54" s="54"/>
      <c r="R54" s="54"/>
      <c r="S54" s="54"/>
      <c r="T54" s="54"/>
      <c r="U54" s="54"/>
    </row>
    <row r="55" spans="1:21" ht="12" customHeight="1">
      <c r="A55" s="121"/>
      <c r="B55" s="121"/>
      <c r="C55" s="15"/>
      <c r="D55" s="15"/>
      <c r="E55" s="15"/>
      <c r="F55" s="15"/>
      <c r="G55" s="15"/>
      <c r="H55" s="15"/>
      <c r="I55" s="15"/>
      <c r="J55" s="15"/>
      <c r="K55" s="15"/>
      <c r="O55" s="15"/>
    </row>
    <row r="56" spans="1:21" ht="12" customHeight="1">
      <c r="A56" s="121"/>
      <c r="B56" s="121"/>
      <c r="C56" s="15"/>
      <c r="D56" s="15"/>
      <c r="E56" s="15"/>
      <c r="F56" s="15"/>
      <c r="G56" s="15"/>
      <c r="H56" s="15"/>
      <c r="I56" s="15"/>
      <c r="J56" s="15"/>
      <c r="K56" s="15"/>
      <c r="O56" s="15"/>
    </row>
    <row r="57" spans="1:21" ht="12" customHeight="1">
      <c r="A57" s="121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2"/>
      <c r="O57" s="120"/>
    </row>
    <row r="58" spans="1:21" ht="12" customHeight="1">
      <c r="A58" s="50" t="s">
        <v>43</v>
      </c>
    </row>
    <row r="59" spans="1:21" ht="12" customHeight="1">
      <c r="A59" s="31" t="s">
        <v>30</v>
      </c>
      <c r="B59" s="30" t="s">
        <v>115</v>
      </c>
    </row>
    <row r="60" spans="1:21" ht="12" customHeight="1">
      <c r="A60" s="94"/>
    </row>
    <row r="61" spans="1:21" ht="12" customHeight="1">
      <c r="A61" s="31"/>
    </row>
    <row r="62" spans="1:21" ht="12" customHeight="1">
      <c r="F62" s="110"/>
      <c r="G62" s="111"/>
    </row>
    <row r="63" spans="1:21" ht="12" customHeight="1">
      <c r="D63" s="123"/>
      <c r="F63" s="110"/>
      <c r="G63" s="111"/>
    </row>
    <row r="64" spans="1:21" ht="15">
      <c r="F64" s="106"/>
      <c r="G64" s="103"/>
    </row>
    <row r="65" spans="6:7" ht="15">
      <c r="F65" s="110"/>
      <c r="G65" s="111"/>
    </row>
    <row r="66" spans="6:7" ht="15">
      <c r="F66" s="110"/>
      <c r="G66" s="112"/>
    </row>
    <row r="67" spans="6:7" ht="15">
      <c r="F67" s="106"/>
      <c r="G67" s="109"/>
    </row>
    <row r="68" spans="6:7" ht="15">
      <c r="F68" s="110"/>
      <c r="G68" s="111"/>
    </row>
    <row r="69" spans="6:7" ht="15">
      <c r="F69" s="110"/>
      <c r="G69" s="111"/>
    </row>
    <row r="70" spans="6:7" ht="15">
      <c r="F70" s="106"/>
      <c r="G70" s="103"/>
    </row>
    <row r="71" spans="6:7" ht="15">
      <c r="F71" s="110"/>
      <c r="G71" s="111"/>
    </row>
    <row r="72" spans="6:7" ht="15">
      <c r="F72" s="110"/>
      <c r="G72" s="111"/>
    </row>
    <row r="73" spans="6:7" ht="15">
      <c r="F73" s="107"/>
      <c r="G73" s="103"/>
    </row>
  </sheetData>
  <mergeCells count="12">
    <mergeCell ref="A1:L1"/>
    <mergeCell ref="B6:F6"/>
    <mergeCell ref="I6:M6"/>
    <mergeCell ref="P6:T6"/>
    <mergeCell ref="Q22:Q23"/>
    <mergeCell ref="R22:R23"/>
    <mergeCell ref="B26:F26"/>
    <mergeCell ref="I26:M26"/>
    <mergeCell ref="P26:T26"/>
    <mergeCell ref="B42:F42"/>
    <mergeCell ref="I42:M42"/>
    <mergeCell ref="P42:T42"/>
  </mergeCells>
  <hyperlinks>
    <hyperlink ref="B59" r:id="rId1"/>
  </hyperlinks>
  <pageMargins left="0.7" right="0.7" top="0.75" bottom="0.75" header="0.3" footer="0.3"/>
  <pageSetup paperSize="9" orientation="portrait"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73"/>
  <sheetViews>
    <sheetView workbookViewId="0">
      <selection sqref="A1:L1"/>
    </sheetView>
  </sheetViews>
  <sheetFormatPr defaultRowHeight="12" customHeight="1"/>
  <cols>
    <col min="1" max="1" width="20.7109375" customWidth="1"/>
    <col min="6" max="7" width="9.140625" customWidth="1"/>
    <col min="8" max="8" width="1.5703125" customWidth="1"/>
    <col min="15" max="15" width="1.5703125" customWidth="1"/>
    <col min="16" max="16" width="9.140625" style="40"/>
  </cols>
  <sheetData>
    <row r="1" spans="1:21" ht="12" customHeight="1">
      <c r="A1" s="311" t="s">
        <v>107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1"/>
      <c r="N1" s="1"/>
      <c r="O1" s="1"/>
    </row>
    <row r="2" spans="1:21" ht="12" customHeight="1">
      <c r="A2" s="271" t="s">
        <v>162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1"/>
      <c r="N2" s="1"/>
      <c r="O2" s="264"/>
    </row>
    <row r="3" spans="1:21" ht="12" customHeight="1">
      <c r="A3" s="255" t="s">
        <v>116</v>
      </c>
      <c r="B3" s="3"/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1" ht="12" customHeight="1">
      <c r="A4" s="51" t="s">
        <v>105</v>
      </c>
      <c r="B4" s="4"/>
      <c r="C4" s="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1" ht="12" customHeight="1">
      <c r="A5" s="6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8"/>
      <c r="O5" s="6"/>
    </row>
    <row r="6" spans="1:21" ht="12" customHeight="1">
      <c r="A6" s="8"/>
      <c r="B6" s="293" t="s">
        <v>111</v>
      </c>
      <c r="C6" s="293"/>
      <c r="D6" s="293"/>
      <c r="E6" s="293"/>
      <c r="F6" s="293"/>
      <c r="G6" s="52"/>
      <c r="H6" s="8"/>
      <c r="I6" s="293" t="s">
        <v>110</v>
      </c>
      <c r="J6" s="294"/>
      <c r="K6" s="294"/>
      <c r="L6" s="294"/>
      <c r="M6" s="294"/>
      <c r="N6" s="262"/>
      <c r="O6" s="8"/>
      <c r="P6" s="293" t="s">
        <v>112</v>
      </c>
      <c r="Q6" s="294"/>
      <c r="R6" s="294"/>
      <c r="S6" s="294"/>
      <c r="T6" s="294"/>
      <c r="U6" s="71"/>
    </row>
    <row r="7" spans="1:21" ht="24" customHeight="1">
      <c r="A7" s="9"/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53" t="s">
        <v>33</v>
      </c>
      <c r="H7" s="10"/>
      <c r="I7" s="10" t="s">
        <v>4</v>
      </c>
      <c r="J7" s="10" t="s">
        <v>5</v>
      </c>
      <c r="K7" s="10" t="s">
        <v>6</v>
      </c>
      <c r="L7" s="10" t="s">
        <v>7</v>
      </c>
      <c r="M7" s="11" t="s">
        <v>8</v>
      </c>
      <c r="N7" s="53" t="s">
        <v>33</v>
      </c>
      <c r="O7" s="10"/>
      <c r="P7" s="10" t="s">
        <v>4</v>
      </c>
      <c r="Q7" s="10" t="s">
        <v>5</v>
      </c>
      <c r="R7" s="10" t="s">
        <v>6</v>
      </c>
      <c r="S7" s="10" t="s">
        <v>7</v>
      </c>
      <c r="T7" s="11" t="s">
        <v>8</v>
      </c>
      <c r="U7" s="53" t="s">
        <v>33</v>
      </c>
    </row>
    <row r="8" spans="1:21" ht="12" customHeight="1">
      <c r="A8" s="8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ht="12" customHeight="1">
      <c r="A9" s="16" t="s">
        <v>11</v>
      </c>
      <c r="B9" s="99">
        <v>1145</v>
      </c>
      <c r="C9" s="99">
        <v>1</v>
      </c>
      <c r="D9" s="99">
        <v>0</v>
      </c>
      <c r="E9" s="99">
        <v>3</v>
      </c>
      <c r="F9" s="99">
        <f>SUM(B9:E9)</f>
        <v>1149</v>
      </c>
      <c r="G9" s="27">
        <f>F9/F14</f>
        <v>0.83502906976744184</v>
      </c>
      <c r="H9" s="15"/>
      <c r="I9" s="99">
        <v>191</v>
      </c>
      <c r="J9" s="99">
        <v>0</v>
      </c>
      <c r="K9" s="99">
        <v>2</v>
      </c>
      <c r="L9" s="99">
        <v>8</v>
      </c>
      <c r="M9" s="99">
        <f>SUM(I9:L9)</f>
        <v>201</v>
      </c>
      <c r="N9" s="27">
        <f>M9/M14</f>
        <v>0.91363636363636369</v>
      </c>
      <c r="O9" s="15"/>
      <c r="P9" s="15">
        <f>B9+I9</f>
        <v>1336</v>
      </c>
      <c r="Q9" s="15">
        <f t="shared" ref="Q9:S12" si="0">C9+J9</f>
        <v>1</v>
      </c>
      <c r="R9" s="15">
        <f t="shared" si="0"/>
        <v>2</v>
      </c>
      <c r="S9" s="15">
        <f t="shared" si="0"/>
        <v>11</v>
      </c>
      <c r="T9" s="15">
        <f>SUM(P9:S9)</f>
        <v>1350</v>
      </c>
      <c r="U9" s="27">
        <f>T9/T14</f>
        <v>0.84586466165413532</v>
      </c>
    </row>
    <row r="10" spans="1:21" ht="12" customHeight="1">
      <c r="A10" s="17" t="s">
        <v>113</v>
      </c>
      <c r="B10" s="99">
        <v>0</v>
      </c>
      <c r="C10" s="99">
        <v>65</v>
      </c>
      <c r="D10" s="99">
        <v>89</v>
      </c>
      <c r="E10" s="99">
        <v>1</v>
      </c>
      <c r="F10" s="99">
        <f t="shared" ref="F10:F12" si="1">SUM(B10:E10)</f>
        <v>155</v>
      </c>
      <c r="G10" s="27">
        <f>F10/F14</f>
        <v>0.11264534883720931</v>
      </c>
      <c r="H10" s="15"/>
      <c r="I10" s="99">
        <v>0</v>
      </c>
      <c r="J10" s="99">
        <v>3</v>
      </c>
      <c r="K10" s="99">
        <v>0</v>
      </c>
      <c r="L10" s="99">
        <v>0</v>
      </c>
      <c r="M10" s="99">
        <f t="shared" ref="M10:M12" si="2">SUM(I10:L10)</f>
        <v>3</v>
      </c>
      <c r="N10" s="27">
        <f>M10/M14</f>
        <v>1.3636363636363636E-2</v>
      </c>
      <c r="O10" s="15"/>
      <c r="P10" s="15">
        <f t="shared" ref="P10:P12" si="3">B10+I10</f>
        <v>0</v>
      </c>
      <c r="Q10" s="15">
        <f t="shared" si="0"/>
        <v>68</v>
      </c>
      <c r="R10" s="15">
        <f t="shared" si="0"/>
        <v>89</v>
      </c>
      <c r="S10" s="15">
        <f t="shared" si="0"/>
        <v>1</v>
      </c>
      <c r="T10" s="15">
        <f>SUM(P10:S10)</f>
        <v>158</v>
      </c>
      <c r="U10" s="27">
        <f>T10/T14</f>
        <v>9.8997493734335834E-2</v>
      </c>
    </row>
    <row r="11" spans="1:21" ht="12" customHeight="1">
      <c r="A11" s="17" t="s">
        <v>13</v>
      </c>
      <c r="B11" s="99">
        <v>0</v>
      </c>
      <c r="C11" s="99">
        <v>72</v>
      </c>
      <c r="D11" s="99">
        <v>0</v>
      </c>
      <c r="E11" s="99">
        <v>0</v>
      </c>
      <c r="F11" s="99">
        <f t="shared" si="1"/>
        <v>72</v>
      </c>
      <c r="G11" s="27">
        <f>F11/F14</f>
        <v>5.232558139534884E-2</v>
      </c>
      <c r="H11" s="15"/>
      <c r="I11" s="99">
        <v>0</v>
      </c>
      <c r="J11" s="99">
        <v>15</v>
      </c>
      <c r="K11" s="99">
        <v>0</v>
      </c>
      <c r="L11" s="99">
        <v>0</v>
      </c>
      <c r="M11" s="99">
        <f t="shared" si="2"/>
        <v>15</v>
      </c>
      <c r="N11" s="27">
        <f>M11/M14</f>
        <v>6.8181818181818177E-2</v>
      </c>
      <c r="O11" s="15"/>
      <c r="P11" s="15">
        <f t="shared" si="3"/>
        <v>0</v>
      </c>
      <c r="Q11" s="15">
        <f t="shared" si="0"/>
        <v>87</v>
      </c>
      <c r="R11" s="15">
        <f t="shared" si="0"/>
        <v>0</v>
      </c>
      <c r="S11" s="15">
        <f t="shared" si="0"/>
        <v>0</v>
      </c>
      <c r="T11" s="15">
        <f>SUM(P11:S11)</f>
        <v>87</v>
      </c>
      <c r="U11" s="27">
        <f>T11/T14</f>
        <v>5.4511278195488719E-2</v>
      </c>
    </row>
    <row r="12" spans="1:21" ht="12" customHeight="1">
      <c r="A12" s="17" t="s">
        <v>114</v>
      </c>
      <c r="B12" s="99">
        <v>0</v>
      </c>
      <c r="C12" s="99">
        <v>0</v>
      </c>
      <c r="D12" s="99">
        <v>0</v>
      </c>
      <c r="E12" s="99">
        <v>0</v>
      </c>
      <c r="F12" s="99">
        <f t="shared" si="1"/>
        <v>0</v>
      </c>
      <c r="G12" s="27">
        <f>F12/F14</f>
        <v>0</v>
      </c>
      <c r="H12" s="15"/>
      <c r="I12" s="99">
        <v>0</v>
      </c>
      <c r="J12" s="99">
        <v>1</v>
      </c>
      <c r="K12" s="99">
        <v>0</v>
      </c>
      <c r="L12" s="99">
        <v>0</v>
      </c>
      <c r="M12" s="99">
        <f t="shared" si="2"/>
        <v>1</v>
      </c>
      <c r="N12" s="27">
        <f>M12/M14</f>
        <v>4.5454545454545452E-3</v>
      </c>
      <c r="O12" s="15"/>
      <c r="P12" s="15">
        <f t="shared" si="3"/>
        <v>0</v>
      </c>
      <c r="Q12" s="15">
        <f t="shared" si="0"/>
        <v>1</v>
      </c>
      <c r="R12" s="15">
        <f t="shared" si="0"/>
        <v>0</v>
      </c>
      <c r="S12" s="15">
        <f t="shared" si="0"/>
        <v>0</v>
      </c>
      <c r="T12" s="15">
        <f>SUM(P12:S12)</f>
        <v>1</v>
      </c>
      <c r="U12" s="27">
        <f>T12/T14</f>
        <v>6.2656641604010022E-4</v>
      </c>
    </row>
    <row r="13" spans="1:21" ht="12" customHeight="1">
      <c r="A13" s="17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ht="12" customHeight="1">
      <c r="A14" s="13" t="s">
        <v>8</v>
      </c>
      <c r="B14" s="98">
        <f>+SUM(B9:B12)</f>
        <v>1145</v>
      </c>
      <c r="C14" s="98">
        <f t="shared" ref="C14:F14" si="4">+SUM(C9:C12)</f>
        <v>138</v>
      </c>
      <c r="D14" s="98">
        <f t="shared" si="4"/>
        <v>89</v>
      </c>
      <c r="E14" s="98">
        <f t="shared" si="4"/>
        <v>4</v>
      </c>
      <c r="F14" s="98">
        <f t="shared" si="4"/>
        <v>1376</v>
      </c>
      <c r="G14" s="39">
        <f>F14/F14</f>
        <v>1</v>
      </c>
      <c r="H14" s="14"/>
      <c r="I14" s="98">
        <f t="shared" ref="I14:M14" si="5">+SUM(I9:I12)</f>
        <v>191</v>
      </c>
      <c r="J14" s="98">
        <f t="shared" si="5"/>
        <v>19</v>
      </c>
      <c r="K14" s="98">
        <f t="shared" si="5"/>
        <v>2</v>
      </c>
      <c r="L14" s="98">
        <f t="shared" si="5"/>
        <v>8</v>
      </c>
      <c r="M14" s="98">
        <f t="shared" si="5"/>
        <v>220</v>
      </c>
      <c r="N14" s="39">
        <f>M14/M14</f>
        <v>1</v>
      </c>
      <c r="O14" s="14"/>
      <c r="P14" s="14">
        <f>B14+I14</f>
        <v>1336</v>
      </c>
      <c r="Q14" s="14">
        <f>C14+J14</f>
        <v>157</v>
      </c>
      <c r="R14" s="14">
        <f>D14+K14</f>
        <v>91</v>
      </c>
      <c r="S14" s="14">
        <f>E14+L14</f>
        <v>12</v>
      </c>
      <c r="T14" s="14">
        <f>SUM(P14:S14)</f>
        <v>1596</v>
      </c>
      <c r="U14" s="39">
        <f>T14/T14</f>
        <v>1</v>
      </c>
    </row>
    <row r="15" spans="1:21" ht="12" customHeight="1">
      <c r="A15" s="13" t="s">
        <v>33</v>
      </c>
      <c r="B15" s="39">
        <f>B14/F14</f>
        <v>0.83212209302325579</v>
      </c>
      <c r="C15" s="39">
        <f>C14/F14</f>
        <v>0.1002906976744186</v>
      </c>
      <c r="D15" s="39">
        <f>D14/F14</f>
        <v>6.4680232558139539E-2</v>
      </c>
      <c r="E15" s="39">
        <f>E14/F14</f>
        <v>2.9069767441860465E-3</v>
      </c>
      <c r="F15" s="39">
        <f>F14/F14</f>
        <v>1</v>
      </c>
      <c r="G15" s="39"/>
      <c r="H15" s="39"/>
      <c r="I15" s="39">
        <f>I14/M14</f>
        <v>0.86818181818181817</v>
      </c>
      <c r="J15" s="39">
        <f>J14/M14</f>
        <v>8.6363636363636365E-2</v>
      </c>
      <c r="K15" s="39">
        <f>K14/M14</f>
        <v>9.0909090909090905E-3</v>
      </c>
      <c r="L15" s="39">
        <f>L14/M14</f>
        <v>3.6363636363636362E-2</v>
      </c>
      <c r="M15" s="39">
        <f>M14/M14</f>
        <v>1</v>
      </c>
      <c r="N15" s="39"/>
      <c r="O15" s="39"/>
      <c r="P15" s="39">
        <f>P14/T14</f>
        <v>0.83709273182957389</v>
      </c>
      <c r="Q15" s="39">
        <f>Q14/T14</f>
        <v>9.8370927318295734E-2</v>
      </c>
      <c r="R15" s="39">
        <f>R14/T14</f>
        <v>5.701754385964912E-2</v>
      </c>
      <c r="S15" s="39">
        <f>S14/T14</f>
        <v>7.5187969924812026E-3</v>
      </c>
      <c r="T15" s="39">
        <f>T14/T14</f>
        <v>1</v>
      </c>
      <c r="U15" s="39"/>
    </row>
    <row r="16" spans="1:21" ht="12" customHeight="1">
      <c r="A16" s="26" t="s">
        <v>89</v>
      </c>
      <c r="B16" s="15">
        <f>SUM(B10:B12)</f>
        <v>0</v>
      </c>
      <c r="C16" s="15">
        <f>SUM(C10:C12)</f>
        <v>137</v>
      </c>
      <c r="D16" s="15">
        <f>SUM(D10:D12)</f>
        <v>89</v>
      </c>
      <c r="E16" s="15">
        <f>SUM(E10:E12)</f>
        <v>1</v>
      </c>
      <c r="F16" s="15">
        <f>SUM(F10:F12)</f>
        <v>227</v>
      </c>
      <c r="G16" s="15"/>
      <c r="H16" s="15"/>
      <c r="I16" s="15">
        <f>SUM(I10:I12)</f>
        <v>0</v>
      </c>
      <c r="J16" s="15">
        <f>SUM(J11:J12)</f>
        <v>16</v>
      </c>
      <c r="K16" s="15">
        <f>SUM(K11:K12)</f>
        <v>0</v>
      </c>
      <c r="L16" s="15">
        <f>SUM(L11:L12)</f>
        <v>0</v>
      </c>
      <c r="M16" s="15">
        <f>SUM(M10:M12)</f>
        <v>19</v>
      </c>
      <c r="N16" s="15"/>
      <c r="O16" s="15"/>
      <c r="P16" s="15">
        <f>SUM(P10:P12)</f>
        <v>0</v>
      </c>
      <c r="Q16" s="15">
        <f>SUM(Q10:Q12)</f>
        <v>156</v>
      </c>
      <c r="R16" s="15">
        <f>SUM(R10:R12)</f>
        <v>89</v>
      </c>
      <c r="S16" s="15">
        <f>SUM(S10:S12)</f>
        <v>1</v>
      </c>
      <c r="T16" s="15">
        <f>SUM(T10:T12)</f>
        <v>246</v>
      </c>
      <c r="U16" s="15"/>
    </row>
    <row r="17" spans="1:21" ht="12" customHeight="1">
      <c r="A17" s="26" t="s">
        <v>34</v>
      </c>
      <c r="B17" s="27">
        <f t="shared" ref="B17:F17" si="6">B16/B14</f>
        <v>0</v>
      </c>
      <c r="C17" s="27">
        <f t="shared" si="6"/>
        <v>0.99275362318840576</v>
      </c>
      <c r="D17" s="27">
        <f t="shared" si="6"/>
        <v>1</v>
      </c>
      <c r="E17" s="27">
        <f t="shared" si="6"/>
        <v>0.25</v>
      </c>
      <c r="F17" s="27">
        <f t="shared" si="6"/>
        <v>0.16497093023255813</v>
      </c>
      <c r="G17" s="27"/>
      <c r="H17" s="27"/>
      <c r="I17" s="27">
        <f t="shared" ref="I17:M17" si="7">I16/I14</f>
        <v>0</v>
      </c>
      <c r="J17" s="27">
        <f t="shared" si="7"/>
        <v>0.84210526315789469</v>
      </c>
      <c r="K17" s="27">
        <f t="shared" si="7"/>
        <v>0</v>
      </c>
      <c r="L17" s="27">
        <f t="shared" si="7"/>
        <v>0</v>
      </c>
      <c r="M17" s="27">
        <f t="shared" si="7"/>
        <v>8.6363636363636365E-2</v>
      </c>
      <c r="N17" s="27"/>
      <c r="O17" s="27"/>
      <c r="P17" s="27">
        <f t="shared" ref="P17:T17" si="8">P16/P14</f>
        <v>0</v>
      </c>
      <c r="Q17" s="27">
        <f t="shared" si="8"/>
        <v>0.99363057324840764</v>
      </c>
      <c r="R17" s="27">
        <f t="shared" si="8"/>
        <v>0.97802197802197799</v>
      </c>
      <c r="S17" s="27">
        <f t="shared" si="8"/>
        <v>8.3333333333333329E-2</v>
      </c>
      <c r="T17" s="27">
        <f t="shared" si="8"/>
        <v>0.15413533834586465</v>
      </c>
      <c r="U17" s="27"/>
    </row>
    <row r="18" spans="1:21" ht="12" customHeight="1">
      <c r="A18" s="42" t="s">
        <v>35</v>
      </c>
      <c r="B18" s="43">
        <f>B16/F16</f>
        <v>0</v>
      </c>
      <c r="C18" s="43">
        <f>C16/F16</f>
        <v>0.6035242290748899</v>
      </c>
      <c r="D18" s="43">
        <f>D16/F16</f>
        <v>0.39207048458149779</v>
      </c>
      <c r="E18" s="43">
        <f>E16/F16</f>
        <v>4.4052863436123352E-3</v>
      </c>
      <c r="F18" s="43">
        <f>F16/F16</f>
        <v>1</v>
      </c>
      <c r="G18" s="43"/>
      <c r="H18" s="43"/>
      <c r="I18" s="43">
        <f>I16/M16</f>
        <v>0</v>
      </c>
      <c r="J18" s="43">
        <f>J16/M16</f>
        <v>0.84210526315789469</v>
      </c>
      <c r="K18" s="43">
        <f>K16/M16</f>
        <v>0</v>
      </c>
      <c r="L18" s="43">
        <f>L16/M16</f>
        <v>0</v>
      </c>
      <c r="M18" s="43">
        <f>M16/M16</f>
        <v>1</v>
      </c>
      <c r="N18" s="54"/>
      <c r="O18" s="43"/>
      <c r="P18" s="43">
        <f>P16/T16</f>
        <v>0</v>
      </c>
      <c r="Q18" s="43">
        <f>Q16/T16</f>
        <v>0.63414634146341464</v>
      </c>
      <c r="R18" s="43">
        <f>R16/T16</f>
        <v>0.36178861788617889</v>
      </c>
      <c r="S18" s="43">
        <f>S16/T16</f>
        <v>4.0650406504065045E-3</v>
      </c>
      <c r="T18" s="43">
        <f>T16/T16</f>
        <v>1</v>
      </c>
      <c r="U18" s="43"/>
    </row>
    <row r="19" spans="1:21" ht="12" customHeight="1">
      <c r="A19" s="19"/>
      <c r="B19" s="15"/>
      <c r="C19" s="15"/>
      <c r="D19" s="15"/>
      <c r="E19" s="15"/>
      <c r="F19" s="15"/>
      <c r="G19" s="15"/>
      <c r="H19" s="15"/>
      <c r="I19" s="15"/>
      <c r="J19" s="15"/>
      <c r="K19" s="19"/>
      <c r="L19" s="263"/>
      <c r="M19" s="263"/>
      <c r="N19" s="263"/>
      <c r="O19" s="15"/>
    </row>
    <row r="20" spans="1:21" ht="12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21" ht="12" customHeight="1">
      <c r="A21" s="96" t="s">
        <v>108</v>
      </c>
      <c r="B21" s="103"/>
      <c r="C21" s="103"/>
      <c r="D21" s="103"/>
      <c r="E21" s="103"/>
      <c r="F21" s="103"/>
      <c r="J21" s="103"/>
      <c r="K21" s="103"/>
      <c r="L21" s="103"/>
      <c r="M21" s="103"/>
      <c r="N21" s="268"/>
      <c r="O21" s="268"/>
    </row>
    <row r="22" spans="1:21" ht="12" customHeight="1">
      <c r="A22" s="96" t="s">
        <v>166</v>
      </c>
      <c r="B22" s="268"/>
      <c r="C22" s="268"/>
      <c r="D22" s="268"/>
      <c r="E22" s="268"/>
      <c r="F22" s="268"/>
      <c r="J22" s="268"/>
      <c r="K22" s="268"/>
      <c r="L22" s="268"/>
      <c r="M22" s="268"/>
      <c r="N22" s="268"/>
      <c r="O22" s="268"/>
      <c r="Q22" s="291"/>
      <c r="R22" s="292"/>
    </row>
    <row r="23" spans="1:21" ht="12" customHeight="1">
      <c r="A23" s="255" t="s">
        <v>116</v>
      </c>
      <c r="B23" s="100"/>
      <c r="C23" s="101"/>
      <c r="D23" s="102"/>
      <c r="E23" s="102"/>
      <c r="F23" s="102"/>
      <c r="J23" s="102"/>
      <c r="K23" s="102"/>
      <c r="L23" s="102"/>
      <c r="M23" s="102"/>
      <c r="N23" s="22"/>
      <c r="O23" s="22"/>
      <c r="Q23" s="291"/>
      <c r="R23" s="292"/>
    </row>
    <row r="24" spans="1:21" ht="12" customHeight="1">
      <c r="A24" s="5" t="s">
        <v>104</v>
      </c>
      <c r="B24" s="4"/>
      <c r="C24" s="4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Q24" s="40"/>
    </row>
    <row r="25" spans="1:21" ht="12" customHeight="1">
      <c r="A25" s="6"/>
      <c r="B25" s="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8"/>
      <c r="O25" s="6"/>
      <c r="Q25" s="41"/>
      <c r="R25" s="27"/>
    </row>
    <row r="26" spans="1:21" ht="12" customHeight="1">
      <c r="A26" s="8"/>
      <c r="B26" s="293" t="s">
        <v>111</v>
      </c>
      <c r="C26" s="293"/>
      <c r="D26" s="293"/>
      <c r="E26" s="293"/>
      <c r="F26" s="293"/>
      <c r="G26" s="52"/>
      <c r="H26" s="8"/>
      <c r="I26" s="293" t="s">
        <v>110</v>
      </c>
      <c r="J26" s="294"/>
      <c r="K26" s="294"/>
      <c r="L26" s="294"/>
      <c r="M26" s="294"/>
      <c r="N26" s="262"/>
      <c r="O26" s="8"/>
      <c r="P26" s="293" t="s">
        <v>112</v>
      </c>
      <c r="Q26" s="294"/>
      <c r="R26" s="294"/>
      <c r="S26" s="294"/>
      <c r="T26" s="294"/>
      <c r="U26" s="71"/>
    </row>
    <row r="27" spans="1:21" ht="24" customHeight="1">
      <c r="A27" s="9"/>
      <c r="B27" s="10" t="s">
        <v>4</v>
      </c>
      <c r="C27" s="10" t="s">
        <v>5</v>
      </c>
      <c r="D27" s="10" t="s">
        <v>6</v>
      </c>
      <c r="E27" s="10" t="s">
        <v>7</v>
      </c>
      <c r="F27" s="10" t="s">
        <v>8</v>
      </c>
      <c r="G27" s="53" t="s">
        <v>33</v>
      </c>
      <c r="H27" s="10"/>
      <c r="I27" s="10" t="s">
        <v>4</v>
      </c>
      <c r="J27" s="10" t="s">
        <v>5</v>
      </c>
      <c r="K27" s="10" t="s">
        <v>6</v>
      </c>
      <c r="L27" s="10" t="s">
        <v>7</v>
      </c>
      <c r="M27" s="11" t="s">
        <v>8</v>
      </c>
      <c r="N27" s="53" t="s">
        <v>33</v>
      </c>
      <c r="O27" s="10"/>
      <c r="P27" s="10" t="s">
        <v>4</v>
      </c>
      <c r="Q27" s="10" t="s">
        <v>5</v>
      </c>
      <c r="R27" s="10" t="s">
        <v>6</v>
      </c>
      <c r="S27" s="10" t="s">
        <v>7</v>
      </c>
      <c r="T27" s="11" t="s">
        <v>8</v>
      </c>
      <c r="U27" s="53" t="s">
        <v>33</v>
      </c>
    </row>
    <row r="28" spans="1:21" ht="12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29"/>
      <c r="O28" s="8"/>
      <c r="P28" s="15"/>
      <c r="Q28" s="15"/>
      <c r="R28" s="15"/>
      <c r="S28" s="15"/>
      <c r="T28" s="15"/>
      <c r="U28" s="15"/>
    </row>
    <row r="29" spans="1:21" ht="12" customHeight="1">
      <c r="A29" s="16" t="s">
        <v>11</v>
      </c>
      <c r="B29" s="99">
        <v>227236</v>
      </c>
      <c r="C29" s="99">
        <v>32</v>
      </c>
      <c r="D29" s="99">
        <v>0</v>
      </c>
      <c r="E29" s="99">
        <v>1097</v>
      </c>
      <c r="F29" s="99">
        <f>SUM(B29:E29)</f>
        <v>228365</v>
      </c>
      <c r="G29" s="27">
        <f>F29/F34</f>
        <v>0.86440992331160627</v>
      </c>
      <c r="H29" s="12"/>
      <c r="I29" s="41">
        <v>166289</v>
      </c>
      <c r="J29" s="41">
        <v>0</v>
      </c>
      <c r="K29" s="41">
        <v>1845</v>
      </c>
      <c r="L29" s="41">
        <v>10292</v>
      </c>
      <c r="M29" s="99">
        <f>SUM(I29:L29)</f>
        <v>178426</v>
      </c>
      <c r="N29" s="27">
        <f>M29/M34</f>
        <v>0.9153477968675453</v>
      </c>
      <c r="O29" s="12"/>
      <c r="P29" s="15">
        <f>B29+I29</f>
        <v>393525</v>
      </c>
      <c r="Q29" s="15">
        <f>C29+J29</f>
        <v>32</v>
      </c>
      <c r="R29" s="15">
        <f>D29+K29</f>
        <v>1845</v>
      </c>
      <c r="S29" s="15">
        <f>E29+L29</f>
        <v>11389</v>
      </c>
      <c r="T29" s="15">
        <f>SUM(P29:S29)</f>
        <v>406791</v>
      </c>
      <c r="U29" s="27">
        <f>T29/T34</f>
        <v>0.8860367709038951</v>
      </c>
    </row>
    <row r="30" spans="1:21" ht="12" customHeight="1">
      <c r="A30" s="17" t="s">
        <v>113</v>
      </c>
      <c r="B30" s="99">
        <v>0</v>
      </c>
      <c r="C30" s="99">
        <v>10799</v>
      </c>
      <c r="D30" s="99">
        <v>10360</v>
      </c>
      <c r="E30" s="99">
        <v>42</v>
      </c>
      <c r="F30" s="99">
        <f t="shared" ref="F30:F32" si="9">SUM(B30:E30)</f>
        <v>21201</v>
      </c>
      <c r="G30" s="27">
        <f>F30/F34</f>
        <v>8.0250278213077147E-2</v>
      </c>
      <c r="H30" s="12"/>
      <c r="I30" s="126">
        <v>0</v>
      </c>
      <c r="J30" s="41">
        <v>3456</v>
      </c>
      <c r="K30" s="41">
        <v>0</v>
      </c>
      <c r="L30" s="41">
        <v>0</v>
      </c>
      <c r="M30" s="99">
        <f t="shared" ref="M30:M32" si="10">SUM(I30:L30)</f>
        <v>3456</v>
      </c>
      <c r="N30" s="27">
        <f>M30/M34</f>
        <v>1.7729714200700776E-2</v>
      </c>
      <c r="O30" s="12"/>
      <c r="P30" s="15">
        <f>B30+I30</f>
        <v>0</v>
      </c>
      <c r="Q30" s="15">
        <f>C30+J30</f>
        <v>14255</v>
      </c>
      <c r="R30" s="15">
        <f t="shared" ref="R30:S32" si="11">D30+K30</f>
        <v>10360</v>
      </c>
      <c r="S30" s="15">
        <f t="shared" si="11"/>
        <v>42</v>
      </c>
      <c r="T30" s="15">
        <f>SUM(P30:S30)</f>
        <v>24657</v>
      </c>
      <c r="U30" s="27">
        <f>T30/T34</f>
        <v>5.3705732575640416E-2</v>
      </c>
    </row>
    <row r="31" spans="1:21" ht="12" customHeight="1">
      <c r="A31" s="17" t="s">
        <v>13</v>
      </c>
      <c r="B31" s="99">
        <v>0</v>
      </c>
      <c r="C31" s="99">
        <v>14620</v>
      </c>
      <c r="D31" s="99">
        <v>0</v>
      </c>
      <c r="E31" s="99">
        <v>0</v>
      </c>
      <c r="F31" s="99">
        <f t="shared" si="9"/>
        <v>14620</v>
      </c>
      <c r="G31" s="27">
        <f>F31/F34</f>
        <v>5.5339798475316636E-2</v>
      </c>
      <c r="H31" s="12"/>
      <c r="I31" s="126">
        <v>0</v>
      </c>
      <c r="J31" s="99">
        <v>12352</v>
      </c>
      <c r="K31" s="99">
        <v>0</v>
      </c>
      <c r="L31" s="99">
        <v>0</v>
      </c>
      <c r="M31" s="99">
        <f t="shared" si="10"/>
        <v>12352</v>
      </c>
      <c r="N31" s="27">
        <f>M31/M34</f>
        <v>6.3367311865467582E-2</v>
      </c>
      <c r="O31" s="12"/>
      <c r="P31" s="15">
        <f t="shared" ref="P31:Q32" si="12">B31+I31</f>
        <v>0</v>
      </c>
      <c r="Q31" s="15">
        <f t="shared" si="12"/>
        <v>26972</v>
      </c>
      <c r="R31" s="15">
        <f t="shared" si="11"/>
        <v>0</v>
      </c>
      <c r="S31" s="15">
        <f t="shared" si="11"/>
        <v>0</v>
      </c>
      <c r="T31" s="15">
        <f>SUM(P31:S31)</f>
        <v>26972</v>
      </c>
      <c r="U31" s="27">
        <f>T31/T34</f>
        <v>5.8748064202059191E-2</v>
      </c>
    </row>
    <row r="32" spans="1:21" ht="12" customHeight="1">
      <c r="A32" s="17" t="s">
        <v>114</v>
      </c>
      <c r="B32" s="99">
        <v>0</v>
      </c>
      <c r="C32" s="99">
        <v>0</v>
      </c>
      <c r="D32" s="99">
        <v>0</v>
      </c>
      <c r="E32" s="99">
        <v>0</v>
      </c>
      <c r="F32" s="99">
        <f t="shared" si="9"/>
        <v>0</v>
      </c>
      <c r="G32" s="27">
        <f>F32/F34</f>
        <v>0</v>
      </c>
      <c r="H32" s="12"/>
      <c r="I32" s="126">
        <v>0</v>
      </c>
      <c r="J32" s="99">
        <v>693</v>
      </c>
      <c r="K32" s="99">
        <v>0</v>
      </c>
      <c r="L32" s="99">
        <v>0</v>
      </c>
      <c r="M32" s="99">
        <f t="shared" si="10"/>
        <v>693</v>
      </c>
      <c r="N32" s="27">
        <f>M32/M34</f>
        <v>3.5551770662863532E-3</v>
      </c>
      <c r="O32" s="12"/>
      <c r="P32" s="15">
        <f t="shared" si="12"/>
        <v>0</v>
      </c>
      <c r="Q32" s="15">
        <f t="shared" si="12"/>
        <v>693</v>
      </c>
      <c r="R32" s="15">
        <f t="shared" si="11"/>
        <v>0</v>
      </c>
      <c r="S32" s="15">
        <f t="shared" si="11"/>
        <v>0</v>
      </c>
      <c r="T32" s="15">
        <f>SUM(P32:S32)</f>
        <v>693</v>
      </c>
      <c r="U32" s="27">
        <f>T32/T34</f>
        <v>1.5094323184052729E-3</v>
      </c>
    </row>
    <row r="33" spans="1:21" ht="12" customHeight="1">
      <c r="A33" s="17"/>
      <c r="B33" s="15"/>
      <c r="C33" s="15"/>
      <c r="D33" s="15"/>
      <c r="E33" s="15"/>
      <c r="F33" s="15"/>
      <c r="G33" s="15"/>
      <c r="H33" s="12"/>
      <c r="I33" s="15"/>
      <c r="J33" s="15"/>
      <c r="K33" s="15"/>
      <c r="L33" s="15"/>
      <c r="M33" s="15"/>
      <c r="N33" s="15"/>
      <c r="O33" s="12"/>
      <c r="P33" s="15"/>
      <c r="Q33" s="15"/>
      <c r="R33" s="15"/>
      <c r="S33" s="15"/>
      <c r="T33" s="15"/>
      <c r="U33" s="15"/>
    </row>
    <row r="34" spans="1:21" ht="12" customHeight="1">
      <c r="A34" s="13" t="s">
        <v>8</v>
      </c>
      <c r="B34" s="98">
        <f>+SUM(B29:B32)</f>
        <v>227236</v>
      </c>
      <c r="C34" s="98">
        <f t="shared" ref="C34:F34" si="13">+SUM(C29:C32)</f>
        <v>25451</v>
      </c>
      <c r="D34" s="98">
        <f t="shared" si="13"/>
        <v>10360</v>
      </c>
      <c r="E34" s="98">
        <f t="shared" si="13"/>
        <v>1139</v>
      </c>
      <c r="F34" s="98">
        <f t="shared" si="13"/>
        <v>264186</v>
      </c>
      <c r="G34" s="39">
        <f>F34/F34</f>
        <v>1</v>
      </c>
      <c r="H34" s="14"/>
      <c r="I34" s="98">
        <f t="shared" ref="I34:M34" si="14">+SUM(I29:I32)</f>
        <v>166289</v>
      </c>
      <c r="J34" s="98">
        <f t="shared" si="14"/>
        <v>16501</v>
      </c>
      <c r="K34" s="98">
        <f t="shared" si="14"/>
        <v>1845</v>
      </c>
      <c r="L34" s="98">
        <f t="shared" si="14"/>
        <v>10292</v>
      </c>
      <c r="M34" s="98">
        <f t="shared" si="14"/>
        <v>194927</v>
      </c>
      <c r="N34" s="39">
        <f>M34/M34</f>
        <v>1</v>
      </c>
      <c r="O34" s="14"/>
      <c r="P34" s="14">
        <f>B34+I34</f>
        <v>393525</v>
      </c>
      <c r="Q34" s="14">
        <f>C34+J34</f>
        <v>41952</v>
      </c>
      <c r="R34" s="14">
        <f>D34+K34</f>
        <v>12205</v>
      </c>
      <c r="S34" s="14">
        <f>E34+L34</f>
        <v>11431</v>
      </c>
      <c r="T34" s="14">
        <f>SUM(P34:S34)</f>
        <v>459113</v>
      </c>
      <c r="U34" s="39">
        <f>T34/T34</f>
        <v>1</v>
      </c>
    </row>
    <row r="35" spans="1:21" ht="12" customHeight="1">
      <c r="A35" s="13" t="s">
        <v>33</v>
      </c>
      <c r="B35" s="39">
        <f>B34/F34</f>
        <v>0.8601364190381019</v>
      </c>
      <c r="C35" s="39">
        <f>C34/F34</f>
        <v>9.6337428932645935E-2</v>
      </c>
      <c r="D35" s="39">
        <f>D34/F34</f>
        <v>3.921479563640768E-2</v>
      </c>
      <c r="E35" s="39">
        <f>E34/F34</f>
        <v>4.3113563928444355E-3</v>
      </c>
      <c r="F35" s="39">
        <f>F34/F34</f>
        <v>1</v>
      </c>
      <c r="G35" s="39"/>
      <c r="H35" s="39"/>
      <c r="I35" s="39">
        <f>I34/M34</f>
        <v>0.85308346201398477</v>
      </c>
      <c r="J35" s="39">
        <f>J34/M34</f>
        <v>8.4652203132454709E-2</v>
      </c>
      <c r="K35" s="39">
        <f>K34/M34</f>
        <v>9.4650817998532775E-3</v>
      </c>
      <c r="L35" s="39">
        <f>L34/M34</f>
        <v>5.2799253053707286E-2</v>
      </c>
      <c r="M35" s="39">
        <f>M34/M34</f>
        <v>1</v>
      </c>
      <c r="N35" s="39"/>
      <c r="O35" s="39"/>
      <c r="P35" s="39">
        <f>P34/T34</f>
        <v>0.85714192366585129</v>
      </c>
      <c r="Q35" s="39">
        <f>Q34/T34</f>
        <v>9.1376197145365087E-2</v>
      </c>
      <c r="R35" s="39">
        <f>R34/T34</f>
        <v>2.6583869330644092E-2</v>
      </c>
      <c r="S35" s="39">
        <f>S34/T34</f>
        <v>2.4898009858139499E-2</v>
      </c>
      <c r="T35" s="39">
        <f>T34/T34</f>
        <v>1</v>
      </c>
      <c r="U35" s="39"/>
    </row>
    <row r="36" spans="1:21" ht="12" customHeight="1">
      <c r="A36" s="26" t="s">
        <v>89</v>
      </c>
      <c r="B36" s="15">
        <f>SUM(B30:B32)</f>
        <v>0</v>
      </c>
      <c r="C36" s="15">
        <f>SUM(C30:C32)</f>
        <v>25419</v>
      </c>
      <c r="D36" s="15">
        <f>SUM(D30:D32)</f>
        <v>10360</v>
      </c>
      <c r="E36" s="15">
        <f>SUM(E30:E32)</f>
        <v>42</v>
      </c>
      <c r="F36" s="15">
        <f>SUM(F30:F32)</f>
        <v>35821</v>
      </c>
      <c r="G36" s="15"/>
      <c r="H36" s="15"/>
      <c r="I36" s="15">
        <f>SUM(I30:I32)</f>
        <v>0</v>
      </c>
      <c r="J36" s="15">
        <f>SUM(J10:J32)</f>
        <v>16556.770574162678</v>
      </c>
      <c r="K36" s="15">
        <f>SUM(K10:K32)</f>
        <v>1847.0090909090909</v>
      </c>
      <c r="L36" s="15">
        <f>SUM(L10:L32)</f>
        <v>10300.036363636364</v>
      </c>
      <c r="M36" s="15">
        <f>SUM(M30:M32)</f>
        <v>16501</v>
      </c>
      <c r="N36" s="15"/>
      <c r="O36" s="15"/>
      <c r="P36" s="15">
        <f>SUM(P30:P32)</f>
        <v>0</v>
      </c>
      <c r="Q36" s="15">
        <f>SUM(Q30:Q32)</f>
        <v>41920</v>
      </c>
      <c r="R36" s="15">
        <f>SUM(R30:R32)</f>
        <v>10360</v>
      </c>
      <c r="S36" s="15">
        <f>SUM(S30:S32)</f>
        <v>42</v>
      </c>
      <c r="T36" s="15">
        <f>SUM(T30:T32)</f>
        <v>52322</v>
      </c>
      <c r="U36" s="15"/>
    </row>
    <row r="37" spans="1:21" ht="12" customHeight="1">
      <c r="A37" s="26" t="s">
        <v>34</v>
      </c>
      <c r="B37" s="27">
        <f t="shared" ref="B37:F37" si="15">B36/B34</f>
        <v>0</v>
      </c>
      <c r="C37" s="27">
        <f t="shared" si="15"/>
        <v>0.99874268201642369</v>
      </c>
      <c r="D37" s="27">
        <f t="shared" si="15"/>
        <v>1</v>
      </c>
      <c r="E37" s="27">
        <f t="shared" si="15"/>
        <v>3.6874451273046532E-2</v>
      </c>
      <c r="F37" s="27">
        <f t="shared" si="15"/>
        <v>0.13559007668839379</v>
      </c>
      <c r="G37" s="27"/>
      <c r="H37" s="27"/>
      <c r="I37" s="27">
        <f t="shared" ref="I37:M37" si="16">I36/I34</f>
        <v>0</v>
      </c>
      <c r="J37" s="27">
        <f t="shared" si="16"/>
        <v>1.0033798299595587</v>
      </c>
      <c r="K37" s="27">
        <f t="shared" si="16"/>
        <v>1.0010889381621089</v>
      </c>
      <c r="L37" s="27">
        <f t="shared" si="16"/>
        <v>1.0007808359537858</v>
      </c>
      <c r="M37" s="27">
        <f t="shared" si="16"/>
        <v>8.4652203132454709E-2</v>
      </c>
      <c r="N37" s="27"/>
      <c r="O37" s="27"/>
      <c r="P37" s="27">
        <f t="shared" ref="P37:T37" si="17">P36/P34</f>
        <v>0</v>
      </c>
      <c r="Q37" s="27">
        <f t="shared" si="17"/>
        <v>0.9992372234935164</v>
      </c>
      <c r="R37" s="27">
        <f t="shared" si="17"/>
        <v>0.84883244571896765</v>
      </c>
      <c r="S37" s="27">
        <f t="shared" si="17"/>
        <v>3.6742192284139621E-3</v>
      </c>
      <c r="T37" s="27">
        <f t="shared" si="17"/>
        <v>0.11396322909610489</v>
      </c>
      <c r="U37" s="27"/>
    </row>
    <row r="38" spans="1:21" ht="12" customHeight="1">
      <c r="A38" s="42" t="s">
        <v>35</v>
      </c>
      <c r="B38" s="43">
        <f>B36/F36</f>
        <v>0</v>
      </c>
      <c r="C38" s="43">
        <f>C36/F36</f>
        <v>0.7096116802992658</v>
      </c>
      <c r="D38" s="43">
        <f>D36/F36</f>
        <v>0.28921582312051591</v>
      </c>
      <c r="E38" s="43">
        <f>E36/F36</f>
        <v>1.1724965802183077E-3</v>
      </c>
      <c r="F38" s="43">
        <f>F36/F36</f>
        <v>1</v>
      </c>
      <c r="G38" s="43"/>
      <c r="H38" s="43"/>
      <c r="I38" s="43">
        <f>I36/M36</f>
        <v>0</v>
      </c>
      <c r="J38" s="43">
        <f>J36/M36</f>
        <v>1.0033798299595587</v>
      </c>
      <c r="K38" s="43">
        <f>K36/M36</f>
        <v>0.11193316107563729</v>
      </c>
      <c r="L38" s="43">
        <f>L36/M36</f>
        <v>0.62420679738418061</v>
      </c>
      <c r="M38" s="43">
        <f>M36/M36</f>
        <v>1</v>
      </c>
      <c r="N38" s="54"/>
      <c r="O38" s="43"/>
      <c r="P38" s="43">
        <f>P36/T36</f>
        <v>0</v>
      </c>
      <c r="Q38" s="43">
        <f>Q36/T36</f>
        <v>0.80119261496120175</v>
      </c>
      <c r="R38" s="43">
        <f>R36/T36</f>
        <v>0.19800466343029702</v>
      </c>
      <c r="S38" s="43">
        <f>S36/T36</f>
        <v>8.0272160850120412E-4</v>
      </c>
      <c r="T38" s="43">
        <f>T36/T36</f>
        <v>1</v>
      </c>
      <c r="U38" s="43"/>
    </row>
    <row r="39" spans="1:21" ht="12" customHeight="1">
      <c r="A39" s="8"/>
      <c r="B39" s="15"/>
      <c r="C39" s="15"/>
      <c r="D39" s="15"/>
      <c r="E39" s="15"/>
      <c r="F39" s="15"/>
      <c r="G39" s="15"/>
      <c r="H39" s="15"/>
      <c r="I39" s="15"/>
      <c r="J39" s="15"/>
      <c r="K39" s="19"/>
      <c r="L39" s="263"/>
      <c r="M39" s="263"/>
      <c r="N39" s="263"/>
      <c r="O39" s="15"/>
    </row>
    <row r="40" spans="1:21" ht="12" customHeight="1">
      <c r="A40" s="28" t="s">
        <v>29</v>
      </c>
      <c r="B40" s="15"/>
      <c r="C40" s="15"/>
      <c r="D40" s="15"/>
      <c r="E40" s="15"/>
      <c r="F40" s="15"/>
      <c r="G40" s="15"/>
      <c r="H40" s="15"/>
      <c r="I40" s="15"/>
      <c r="J40" s="15"/>
      <c r="K40" s="19"/>
      <c r="L40" s="265"/>
      <c r="M40" s="265"/>
      <c r="N40" s="265"/>
      <c r="O40" s="15"/>
    </row>
    <row r="41" spans="1:21" ht="12" customHeight="1">
      <c r="A41" s="8"/>
      <c r="B41" s="15"/>
      <c r="C41" s="15"/>
      <c r="D41" s="15"/>
      <c r="E41" s="15"/>
      <c r="F41" s="15"/>
      <c r="G41" s="15"/>
      <c r="H41" s="15"/>
      <c r="I41" s="15"/>
      <c r="J41" s="15"/>
      <c r="K41" s="19"/>
      <c r="L41" s="265"/>
      <c r="M41" s="265"/>
      <c r="N41" s="265"/>
      <c r="O41" s="6"/>
    </row>
    <row r="42" spans="1:21" ht="12" customHeight="1">
      <c r="A42" s="29"/>
      <c r="B42" s="293" t="s">
        <v>111</v>
      </c>
      <c r="C42" s="293"/>
      <c r="D42" s="293"/>
      <c r="E42" s="293"/>
      <c r="F42" s="293"/>
      <c r="G42" s="56"/>
      <c r="H42" s="8"/>
      <c r="I42" s="293" t="s">
        <v>110</v>
      </c>
      <c r="J42" s="294"/>
      <c r="K42" s="294"/>
      <c r="L42" s="294"/>
      <c r="M42" s="294"/>
      <c r="N42" s="262"/>
      <c r="O42" s="8"/>
      <c r="P42" s="293" t="s">
        <v>112</v>
      </c>
      <c r="Q42" s="294"/>
      <c r="R42" s="294"/>
      <c r="S42" s="294"/>
      <c r="T42" s="294"/>
    </row>
    <row r="43" spans="1:21" ht="24" customHeight="1">
      <c r="A43" s="9"/>
      <c r="B43" s="10" t="s">
        <v>4</v>
      </c>
      <c r="C43" s="10" t="s">
        <v>5</v>
      </c>
      <c r="D43" s="10" t="s">
        <v>6</v>
      </c>
      <c r="E43" s="10" t="s">
        <v>7</v>
      </c>
      <c r="F43" s="10" t="s">
        <v>8</v>
      </c>
      <c r="G43" s="53"/>
      <c r="H43" s="10"/>
      <c r="I43" s="10" t="s">
        <v>4</v>
      </c>
      <c r="J43" s="10" t="s">
        <v>5</v>
      </c>
      <c r="K43" s="10" t="s">
        <v>6</v>
      </c>
      <c r="L43" s="10" t="s">
        <v>7</v>
      </c>
      <c r="M43" s="11" t="s">
        <v>8</v>
      </c>
      <c r="N43" s="57"/>
      <c r="O43" s="10"/>
      <c r="P43" s="10" t="s">
        <v>4</v>
      </c>
      <c r="Q43" s="10" t="s">
        <v>5</v>
      </c>
      <c r="R43" s="10" t="s">
        <v>6</v>
      </c>
      <c r="S43" s="10" t="s">
        <v>7</v>
      </c>
      <c r="T43" s="11" t="s">
        <v>8</v>
      </c>
    </row>
    <row r="44" spans="1:21" ht="12" customHeight="1">
      <c r="A44" s="8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59"/>
      <c r="O44" s="14"/>
      <c r="P44" s="15"/>
      <c r="Q44" s="15"/>
      <c r="R44" s="15"/>
      <c r="S44" s="15"/>
      <c r="T44" s="15"/>
    </row>
    <row r="45" spans="1:21" ht="12" customHeight="1">
      <c r="A45" s="16" t="s">
        <v>11</v>
      </c>
      <c r="B45" s="14">
        <f>B29/B9</f>
        <v>198.4593886462882</v>
      </c>
      <c r="C45" s="14">
        <f>C29/C9</f>
        <v>32</v>
      </c>
      <c r="D45" s="14"/>
      <c r="E45" s="14">
        <f>E29/E9</f>
        <v>365.66666666666669</v>
      </c>
      <c r="F45" s="14">
        <f>F29/F9</f>
        <v>198.75108790252392</v>
      </c>
      <c r="G45" s="14"/>
      <c r="H45" s="14"/>
      <c r="I45" s="14">
        <f>I29/I9</f>
        <v>870.62303664921467</v>
      </c>
      <c r="J45" s="14"/>
      <c r="K45" s="14">
        <f t="shared" ref="K45:L45" si="18">K29/K9</f>
        <v>922.5</v>
      </c>
      <c r="L45" s="14">
        <f t="shared" si="18"/>
        <v>1286.5</v>
      </c>
      <c r="M45" s="14">
        <f>M29/M9</f>
        <v>887.69154228855723</v>
      </c>
      <c r="N45" s="14"/>
      <c r="O45" s="14"/>
      <c r="P45" s="14">
        <f>P29/P9</f>
        <v>294.55464071856289</v>
      </c>
      <c r="Q45" s="14">
        <f t="shared" ref="Q45:S48" si="19">Q29/Q9</f>
        <v>32</v>
      </c>
      <c r="R45" s="14">
        <f t="shared" si="19"/>
        <v>922.5</v>
      </c>
      <c r="S45" s="14">
        <f t="shared" si="19"/>
        <v>1035.3636363636363</v>
      </c>
      <c r="T45" s="14">
        <f>T29/T9</f>
        <v>301.32666666666665</v>
      </c>
    </row>
    <row r="46" spans="1:21" ht="12" customHeight="1">
      <c r="A46" s="17" t="s">
        <v>113</v>
      </c>
      <c r="B46" s="14"/>
      <c r="C46" s="14">
        <f>C30/C10</f>
        <v>166.13846153846154</v>
      </c>
      <c r="D46" s="14">
        <f>D30/D10</f>
        <v>116.40449438202248</v>
      </c>
      <c r="E46" s="14">
        <f>E30/E10</f>
        <v>42</v>
      </c>
      <c r="F46" s="14">
        <f>F30/F10</f>
        <v>136.78064516129032</v>
      </c>
      <c r="G46" s="14"/>
      <c r="H46" s="14"/>
      <c r="I46" s="14"/>
      <c r="J46" s="14">
        <f t="shared" ref="J46:J48" si="20">J30/J10</f>
        <v>1152</v>
      </c>
      <c r="K46" s="14"/>
      <c r="L46" s="14"/>
      <c r="M46" s="14">
        <f>M30/M10</f>
        <v>1152</v>
      </c>
      <c r="N46" s="14"/>
      <c r="O46" s="14"/>
      <c r="P46" s="14"/>
      <c r="Q46" s="14">
        <f t="shared" si="19"/>
        <v>209.63235294117646</v>
      </c>
      <c r="R46" s="14">
        <f t="shared" si="19"/>
        <v>116.40449438202248</v>
      </c>
      <c r="S46" s="14">
        <f t="shared" si="19"/>
        <v>42</v>
      </c>
      <c r="T46" s="14">
        <f>T30/T10</f>
        <v>156.05696202531647</v>
      </c>
    </row>
    <row r="47" spans="1:21" ht="12" customHeight="1">
      <c r="A47" s="17" t="s">
        <v>13</v>
      </c>
      <c r="B47" s="14"/>
      <c r="C47" s="14">
        <f>C31/C11</f>
        <v>203.05555555555554</v>
      </c>
      <c r="D47" s="14"/>
      <c r="E47" s="14"/>
      <c r="F47" s="14">
        <f>F31/F11</f>
        <v>203.05555555555554</v>
      </c>
      <c r="G47" s="14"/>
      <c r="H47" s="14"/>
      <c r="I47" s="14"/>
      <c r="J47" s="14">
        <f t="shared" si="20"/>
        <v>823.4666666666667</v>
      </c>
      <c r="K47" s="14"/>
      <c r="L47" s="14"/>
      <c r="M47" s="14">
        <f>M31/M11</f>
        <v>823.4666666666667</v>
      </c>
      <c r="N47" s="14"/>
      <c r="O47" s="14"/>
      <c r="P47" s="14"/>
      <c r="Q47" s="14">
        <f t="shared" si="19"/>
        <v>310.02298850574715</v>
      </c>
      <c r="R47" s="14"/>
      <c r="S47" s="14"/>
      <c r="T47" s="14">
        <f>T31/T11</f>
        <v>310.02298850574715</v>
      </c>
    </row>
    <row r="48" spans="1:21" ht="12" customHeight="1">
      <c r="A48" s="17" t="s">
        <v>114</v>
      </c>
      <c r="B48" s="14"/>
      <c r="C48" s="14"/>
      <c r="D48" s="14"/>
      <c r="E48" s="14"/>
      <c r="F48" s="14"/>
      <c r="G48" s="14"/>
      <c r="H48" s="14"/>
      <c r="I48" s="14"/>
      <c r="J48" s="14">
        <f t="shared" si="20"/>
        <v>693</v>
      </c>
      <c r="K48" s="14"/>
      <c r="L48" s="14"/>
      <c r="M48" s="14">
        <f>M32/M12</f>
        <v>693</v>
      </c>
      <c r="N48" s="14"/>
      <c r="O48" s="14"/>
      <c r="P48" s="14"/>
      <c r="Q48" s="14">
        <f t="shared" si="19"/>
        <v>693</v>
      </c>
      <c r="R48" s="14"/>
      <c r="S48" s="14"/>
      <c r="T48" s="14">
        <f>T32/T12</f>
        <v>693</v>
      </c>
    </row>
    <row r="49" spans="1:21" ht="12" customHeight="1">
      <c r="A49" s="17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spans="1:21" ht="12" customHeight="1">
      <c r="A50" s="13" t="s">
        <v>8</v>
      </c>
      <c r="B50" s="14">
        <f>B34/B14</f>
        <v>198.4593886462882</v>
      </c>
      <c r="C50" s="14">
        <f>C34/C14</f>
        <v>184.42753623188406</v>
      </c>
      <c r="D50" s="14">
        <f>D34/D14</f>
        <v>116.40449438202248</v>
      </c>
      <c r="E50" s="14">
        <f>E34/E14</f>
        <v>284.75</v>
      </c>
      <c r="F50" s="14">
        <f>F34/F14</f>
        <v>191.99563953488371</v>
      </c>
      <c r="G50" s="14"/>
      <c r="H50" s="14"/>
      <c r="I50" s="14">
        <f>I34/I14</f>
        <v>870.62303664921467</v>
      </c>
      <c r="J50" s="14">
        <f>J34/J14</f>
        <v>868.47368421052636</v>
      </c>
      <c r="K50" s="14">
        <f>K34/K14</f>
        <v>922.5</v>
      </c>
      <c r="L50" s="14">
        <f>L34/L14</f>
        <v>1286.5</v>
      </c>
      <c r="M50" s="14">
        <f>M34/M14</f>
        <v>886.03181818181815</v>
      </c>
      <c r="N50" s="14"/>
      <c r="O50" s="14"/>
      <c r="P50" s="14">
        <f>P34/P14</f>
        <v>294.55464071856289</v>
      </c>
      <c r="Q50" s="14">
        <f>Q34/Q14</f>
        <v>267.21019108280257</v>
      </c>
      <c r="R50" s="14">
        <f>R34/R14</f>
        <v>134.12087912087912</v>
      </c>
      <c r="S50" s="14">
        <f>S34/S14</f>
        <v>952.58333333333337</v>
      </c>
      <c r="T50" s="14">
        <f>T34/T14</f>
        <v>287.66478696741854</v>
      </c>
    </row>
    <row r="51" spans="1:21" ht="12" customHeight="1">
      <c r="A51" s="26" t="s">
        <v>89</v>
      </c>
      <c r="B51" s="14"/>
      <c r="C51" s="14">
        <f>C36/C16</f>
        <v>185.54014598540147</v>
      </c>
      <c r="D51" s="14">
        <f>D36/D16</f>
        <v>116.40449438202248</v>
      </c>
      <c r="E51" s="14">
        <f>E36/E16</f>
        <v>42</v>
      </c>
      <c r="F51" s="14">
        <f>F36/F16</f>
        <v>157.80176211453744</v>
      </c>
      <c r="G51" s="14"/>
      <c r="H51" s="14"/>
      <c r="I51" s="14"/>
      <c r="J51" s="14">
        <f>J36/J16</f>
        <v>1034.7981608851674</v>
      </c>
      <c r="K51" s="14"/>
      <c r="L51" s="14"/>
      <c r="M51" s="14">
        <f>M36/M16</f>
        <v>868.47368421052636</v>
      </c>
      <c r="N51" s="14"/>
      <c r="O51" s="14"/>
      <c r="P51" s="14"/>
      <c r="Q51" s="14">
        <f>Q36/Q16</f>
        <v>268.71794871794873</v>
      </c>
      <c r="R51" s="14">
        <f>R36/R16</f>
        <v>116.40449438202248</v>
      </c>
      <c r="S51" s="14">
        <f>S36/S16</f>
        <v>42</v>
      </c>
      <c r="T51" s="14">
        <f>T36/T16</f>
        <v>212.6910569105691</v>
      </c>
    </row>
    <row r="52" spans="1:21" ht="12" customHeight="1">
      <c r="A52" s="6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55"/>
      <c r="O52" s="18"/>
      <c r="P52" s="42"/>
      <c r="Q52" s="42"/>
      <c r="R52" s="42"/>
      <c r="S52" s="42"/>
      <c r="T52" s="42"/>
    </row>
    <row r="53" spans="1:21" ht="12" customHeight="1">
      <c r="N53" s="58"/>
      <c r="P53" s="72"/>
      <c r="Q53" s="72"/>
      <c r="R53" s="72"/>
      <c r="S53" s="72"/>
      <c r="T53" s="72"/>
      <c r="U53" s="72"/>
    </row>
    <row r="54" spans="1:21" ht="12" customHeight="1">
      <c r="A54" s="267" t="s">
        <v>106</v>
      </c>
      <c r="B54" s="267"/>
      <c r="C54" s="267"/>
      <c r="D54" s="15"/>
      <c r="E54" s="15"/>
      <c r="F54" s="15"/>
      <c r="G54" s="15"/>
      <c r="H54" s="15"/>
      <c r="I54" s="15"/>
      <c r="J54" s="15"/>
      <c r="K54" s="15"/>
      <c r="O54" s="15"/>
      <c r="P54" s="54"/>
      <c r="Q54" s="54"/>
      <c r="R54" s="54"/>
      <c r="S54" s="54"/>
      <c r="T54" s="54"/>
      <c r="U54" s="54"/>
    </row>
    <row r="55" spans="1:21" ht="12" customHeight="1">
      <c r="A55" s="267"/>
      <c r="B55" s="267"/>
      <c r="C55" s="15"/>
      <c r="D55" s="15"/>
      <c r="E55" s="15"/>
      <c r="F55" s="15"/>
      <c r="G55" s="15"/>
      <c r="H55" s="15"/>
      <c r="I55" s="15"/>
      <c r="J55" s="15"/>
      <c r="K55" s="15"/>
      <c r="O55" s="15"/>
    </row>
    <row r="56" spans="1:21" ht="12" customHeight="1">
      <c r="A56" s="267"/>
      <c r="B56" s="267"/>
      <c r="C56" s="15"/>
      <c r="D56" s="15"/>
      <c r="E56" s="15"/>
      <c r="F56" s="15"/>
      <c r="G56" s="15"/>
      <c r="H56" s="15"/>
      <c r="I56" s="15"/>
      <c r="J56" s="15"/>
      <c r="K56" s="15"/>
      <c r="O56" s="15"/>
    </row>
    <row r="57" spans="1:21" ht="12" customHeight="1">
      <c r="A57" s="267"/>
      <c r="B57" s="266"/>
      <c r="C57" s="266"/>
      <c r="D57" s="266"/>
      <c r="E57" s="266"/>
      <c r="F57" s="266"/>
      <c r="G57" s="266"/>
      <c r="H57" s="266"/>
      <c r="I57" s="266"/>
      <c r="J57" s="266"/>
      <c r="K57" s="266"/>
      <c r="L57" s="264"/>
      <c r="O57" s="266"/>
    </row>
    <row r="58" spans="1:21" ht="12" customHeight="1">
      <c r="A58" s="50" t="s">
        <v>43</v>
      </c>
    </row>
    <row r="59" spans="1:21" ht="12" customHeight="1">
      <c r="A59" s="31" t="s">
        <v>30</v>
      </c>
      <c r="B59" s="30" t="s">
        <v>115</v>
      </c>
    </row>
    <row r="60" spans="1:21" ht="12" customHeight="1">
      <c r="A60" s="94"/>
    </row>
    <row r="61" spans="1:21" ht="12" customHeight="1">
      <c r="A61" s="31"/>
      <c r="F61" s="198" t="s">
        <v>90</v>
      </c>
      <c r="G61" s="199">
        <f>F16-'Wales 2012'!F16</f>
        <v>0</v>
      </c>
    </row>
    <row r="62" spans="1:21" ht="12" customHeight="1">
      <c r="F62" s="198" t="s">
        <v>91</v>
      </c>
      <c r="G62" s="199">
        <f>F9-'Wales 2012'!F9</f>
        <v>0</v>
      </c>
    </row>
    <row r="63" spans="1:21" ht="12" customHeight="1">
      <c r="D63" s="268"/>
      <c r="F63" s="200" t="s">
        <v>98</v>
      </c>
      <c r="G63" s="170">
        <f>G61-G62</f>
        <v>0</v>
      </c>
    </row>
    <row r="64" spans="1:21" ht="15">
      <c r="F64" s="198" t="s">
        <v>92</v>
      </c>
      <c r="G64" s="199">
        <f>M16-'Wales 2012'!M16</f>
        <v>0</v>
      </c>
    </row>
    <row r="65" spans="6:7" ht="15">
      <c r="F65" s="198" t="s">
        <v>93</v>
      </c>
      <c r="G65" s="201">
        <f>M9-'Wales 2012'!M9</f>
        <v>0</v>
      </c>
    </row>
    <row r="66" spans="6:7" ht="15">
      <c r="F66" s="200" t="s">
        <v>99</v>
      </c>
      <c r="G66" s="202">
        <f>G64-G65</f>
        <v>0</v>
      </c>
    </row>
    <row r="67" spans="6:7" ht="15">
      <c r="F67" s="198" t="s">
        <v>94</v>
      </c>
      <c r="G67" s="199">
        <f>F36-'Wales 2012'!F36</f>
        <v>216</v>
      </c>
    </row>
    <row r="68" spans="6:7" ht="15">
      <c r="F68" s="198" t="s">
        <v>95</v>
      </c>
      <c r="G68" s="199">
        <f>F29-'Wales 2012'!F29</f>
        <v>2777</v>
      </c>
    </row>
    <row r="69" spans="6:7" ht="15">
      <c r="F69" s="200" t="s">
        <v>100</v>
      </c>
      <c r="G69" s="170">
        <f>G67-G68</f>
        <v>-2561</v>
      </c>
    </row>
    <row r="70" spans="6:7" ht="15">
      <c r="F70" s="198" t="s">
        <v>96</v>
      </c>
      <c r="G70" s="199">
        <f>M36-'Wales 2012'!M36</f>
        <v>-34</v>
      </c>
    </row>
    <row r="71" spans="6:7" ht="15">
      <c r="F71" s="198" t="s">
        <v>97</v>
      </c>
      <c r="G71" s="199">
        <f>M29-'Wales 2012'!M29</f>
        <v>-3748</v>
      </c>
    </row>
    <row r="72" spans="6:7" ht="15">
      <c r="F72" s="203" t="s">
        <v>101</v>
      </c>
      <c r="G72" s="170">
        <f>G70-G71</f>
        <v>3714</v>
      </c>
    </row>
    <row r="73" spans="6:7" ht="15">
      <c r="F73" s="107"/>
      <c r="G73" s="103"/>
    </row>
  </sheetData>
  <mergeCells count="12">
    <mergeCell ref="B26:F26"/>
    <mergeCell ref="I26:M26"/>
    <mergeCell ref="P26:T26"/>
    <mergeCell ref="B42:F42"/>
    <mergeCell ref="I42:M42"/>
    <mergeCell ref="P42:T42"/>
    <mergeCell ref="A1:L1"/>
    <mergeCell ref="B6:F6"/>
    <mergeCell ref="I6:M6"/>
    <mergeCell ref="P6:T6"/>
    <mergeCell ref="Q22:Q23"/>
    <mergeCell ref="R22:R23"/>
  </mergeCells>
  <hyperlinks>
    <hyperlink ref="B59" r:id="rId1"/>
  </hyperlinks>
  <pageMargins left="0.7" right="0.7" top="0.75" bottom="0.75" header="0.3" footer="0.3"/>
  <pageSetup paperSize="9" orientation="portrait"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73"/>
  <sheetViews>
    <sheetView workbookViewId="0">
      <selection sqref="A1:L1"/>
    </sheetView>
  </sheetViews>
  <sheetFormatPr defaultRowHeight="12" customHeight="1"/>
  <cols>
    <col min="1" max="1" width="20.7109375" customWidth="1"/>
    <col min="6" max="7" width="9.140625" customWidth="1"/>
    <col min="8" max="8" width="1.5703125" customWidth="1"/>
    <col min="15" max="15" width="1.5703125" customWidth="1"/>
    <col min="16" max="16" width="9.140625" style="40"/>
  </cols>
  <sheetData>
    <row r="1" spans="1:21" ht="12" customHeight="1">
      <c r="A1" s="311" t="s">
        <v>107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1"/>
      <c r="N1" s="1"/>
      <c r="O1" s="1"/>
    </row>
    <row r="2" spans="1:21" ht="12" customHeight="1">
      <c r="A2" s="271" t="s">
        <v>162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1"/>
      <c r="N2" s="1"/>
      <c r="O2" s="264"/>
    </row>
    <row r="3" spans="1:21" ht="12" customHeight="1">
      <c r="A3" s="255" t="s">
        <v>284</v>
      </c>
      <c r="B3" s="3"/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1" ht="12" customHeight="1">
      <c r="A4" s="51" t="s">
        <v>105</v>
      </c>
      <c r="B4" s="4"/>
      <c r="C4" s="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1" ht="12" customHeight="1">
      <c r="A5" s="6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8"/>
      <c r="O5" s="6"/>
    </row>
    <row r="6" spans="1:21" ht="12" customHeight="1">
      <c r="A6" s="8"/>
      <c r="B6" s="293" t="s">
        <v>111</v>
      </c>
      <c r="C6" s="293"/>
      <c r="D6" s="293"/>
      <c r="E6" s="293"/>
      <c r="F6" s="293"/>
      <c r="G6" s="52"/>
      <c r="H6" s="8"/>
      <c r="I6" s="293" t="s">
        <v>110</v>
      </c>
      <c r="J6" s="294"/>
      <c r="K6" s="294"/>
      <c r="L6" s="294"/>
      <c r="M6" s="294"/>
      <c r="N6" s="262"/>
      <c r="O6" s="8"/>
      <c r="P6" s="293" t="s">
        <v>112</v>
      </c>
      <c r="Q6" s="294"/>
      <c r="R6" s="294"/>
      <c r="S6" s="294"/>
      <c r="T6" s="294"/>
      <c r="U6" s="71"/>
    </row>
    <row r="7" spans="1:21" ht="24" customHeight="1">
      <c r="A7" s="9"/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53" t="s">
        <v>33</v>
      </c>
      <c r="H7" s="10"/>
      <c r="I7" s="10" t="s">
        <v>4</v>
      </c>
      <c r="J7" s="10" t="s">
        <v>5</v>
      </c>
      <c r="K7" s="10" t="s">
        <v>6</v>
      </c>
      <c r="L7" s="10" t="s">
        <v>7</v>
      </c>
      <c r="M7" s="11" t="s">
        <v>8</v>
      </c>
      <c r="N7" s="53" t="s">
        <v>33</v>
      </c>
      <c r="O7" s="10"/>
      <c r="P7" s="10" t="s">
        <v>4</v>
      </c>
      <c r="Q7" s="10" t="s">
        <v>5</v>
      </c>
      <c r="R7" s="10" t="s">
        <v>6</v>
      </c>
      <c r="S7" s="10" t="s">
        <v>7</v>
      </c>
      <c r="T7" s="11" t="s">
        <v>8</v>
      </c>
      <c r="U7" s="53" t="s">
        <v>33</v>
      </c>
    </row>
    <row r="8" spans="1:21" ht="12" customHeight="1">
      <c r="A8" s="8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ht="12" customHeight="1">
      <c r="A9" s="16" t="s">
        <v>11</v>
      </c>
      <c r="B9" s="99">
        <v>1112</v>
      </c>
      <c r="C9" s="99">
        <v>1</v>
      </c>
      <c r="D9" s="99">
        <v>0</v>
      </c>
      <c r="E9" s="99">
        <v>3</v>
      </c>
      <c r="F9" s="99">
        <f>SUM(B9:E9)</f>
        <v>1116</v>
      </c>
      <c r="G9" s="27">
        <f>F9/F14</f>
        <v>0.83783783783783783</v>
      </c>
      <c r="H9" s="15"/>
      <c r="I9" s="99">
        <v>179</v>
      </c>
      <c r="J9" s="99">
        <v>0</v>
      </c>
      <c r="K9" s="99">
        <v>2</v>
      </c>
      <c r="L9" s="99">
        <v>8</v>
      </c>
      <c r="M9" s="99">
        <f>SUM(I9:L9)</f>
        <v>189</v>
      </c>
      <c r="N9" s="27">
        <f>M9/M14</f>
        <v>0.91304347826086951</v>
      </c>
      <c r="O9" s="15"/>
      <c r="P9" s="15">
        <f>B9+I9</f>
        <v>1291</v>
      </c>
      <c r="Q9" s="15">
        <f t="shared" ref="Q9:S12" si="0">C9+J9</f>
        <v>1</v>
      </c>
      <c r="R9" s="15">
        <f t="shared" si="0"/>
        <v>2</v>
      </c>
      <c r="S9" s="15">
        <f t="shared" si="0"/>
        <v>11</v>
      </c>
      <c r="T9" s="15">
        <f>SUM(P9:S9)</f>
        <v>1305</v>
      </c>
      <c r="U9" s="27">
        <f>T9/T14</f>
        <v>0.84795321637426901</v>
      </c>
    </row>
    <row r="10" spans="1:21" ht="12" customHeight="1">
      <c r="A10" s="17" t="s">
        <v>113</v>
      </c>
      <c r="B10" s="99">
        <v>0</v>
      </c>
      <c r="C10" s="99">
        <v>64</v>
      </c>
      <c r="D10" s="99">
        <v>84</v>
      </c>
      <c r="E10" s="99">
        <v>1</v>
      </c>
      <c r="F10" s="99">
        <f t="shared" ref="F10:F12" si="1">SUM(B10:E10)</f>
        <v>149</v>
      </c>
      <c r="G10" s="27">
        <f>F10/F14</f>
        <v>0.11186186186186187</v>
      </c>
      <c r="H10" s="15"/>
      <c r="I10" s="99">
        <v>0</v>
      </c>
      <c r="J10" s="99">
        <v>3</v>
      </c>
      <c r="K10" s="99">
        <v>0</v>
      </c>
      <c r="L10" s="99">
        <v>0</v>
      </c>
      <c r="M10" s="99">
        <f t="shared" ref="M10:M12" si="2">SUM(I10:L10)</f>
        <v>3</v>
      </c>
      <c r="N10" s="27">
        <f>M10/M14</f>
        <v>1.4492753623188406E-2</v>
      </c>
      <c r="O10" s="15"/>
      <c r="P10" s="15">
        <f t="shared" ref="P10:P12" si="3">B10+I10</f>
        <v>0</v>
      </c>
      <c r="Q10" s="15">
        <f t="shared" si="0"/>
        <v>67</v>
      </c>
      <c r="R10" s="15">
        <f t="shared" si="0"/>
        <v>84</v>
      </c>
      <c r="S10" s="15">
        <f t="shared" si="0"/>
        <v>1</v>
      </c>
      <c r="T10" s="15">
        <f>SUM(P10:S10)</f>
        <v>152</v>
      </c>
      <c r="U10" s="27">
        <f>T10/T14</f>
        <v>9.8765432098765427E-2</v>
      </c>
    </row>
    <row r="11" spans="1:21" ht="12" customHeight="1">
      <c r="A11" s="17" t="s">
        <v>13</v>
      </c>
      <c r="B11" s="99">
        <v>0</v>
      </c>
      <c r="C11" s="99">
        <v>67</v>
      </c>
      <c r="D11" s="99">
        <v>0</v>
      </c>
      <c r="E11" s="99">
        <v>0</v>
      </c>
      <c r="F11" s="99">
        <f t="shared" si="1"/>
        <v>67</v>
      </c>
      <c r="G11" s="27">
        <f>F11/F14</f>
        <v>5.0300300300300298E-2</v>
      </c>
      <c r="H11" s="15"/>
      <c r="I11" s="99">
        <v>0</v>
      </c>
      <c r="J11" s="99">
        <v>14</v>
      </c>
      <c r="K11" s="99">
        <v>0</v>
      </c>
      <c r="L11" s="99">
        <v>0</v>
      </c>
      <c r="M11" s="99">
        <f t="shared" si="2"/>
        <v>14</v>
      </c>
      <c r="N11" s="27">
        <f>M11/M14</f>
        <v>6.7632850241545889E-2</v>
      </c>
      <c r="O11" s="15"/>
      <c r="P11" s="15">
        <f t="shared" si="3"/>
        <v>0</v>
      </c>
      <c r="Q11" s="15">
        <f t="shared" si="0"/>
        <v>81</v>
      </c>
      <c r="R11" s="15">
        <f t="shared" si="0"/>
        <v>0</v>
      </c>
      <c r="S11" s="15">
        <f t="shared" si="0"/>
        <v>0</v>
      </c>
      <c r="T11" s="15">
        <f>SUM(P11:S11)</f>
        <v>81</v>
      </c>
      <c r="U11" s="27">
        <f>T11/T14</f>
        <v>5.2631578947368418E-2</v>
      </c>
    </row>
    <row r="12" spans="1:21" ht="12" customHeight="1">
      <c r="A12" s="17" t="s">
        <v>114</v>
      </c>
      <c r="B12" s="99">
        <v>0</v>
      </c>
      <c r="C12" s="99">
        <v>0</v>
      </c>
      <c r="D12" s="99">
        <v>0</v>
      </c>
      <c r="E12" s="99">
        <v>0</v>
      </c>
      <c r="F12" s="99">
        <f t="shared" si="1"/>
        <v>0</v>
      </c>
      <c r="G12" s="27">
        <f>F12/F14</f>
        <v>0</v>
      </c>
      <c r="H12" s="15"/>
      <c r="I12" s="99">
        <v>0</v>
      </c>
      <c r="J12" s="99">
        <v>1</v>
      </c>
      <c r="K12" s="99">
        <v>0</v>
      </c>
      <c r="L12" s="99">
        <v>0</v>
      </c>
      <c r="M12" s="99">
        <f t="shared" si="2"/>
        <v>1</v>
      </c>
      <c r="N12" s="27">
        <f>M12/M14</f>
        <v>4.830917874396135E-3</v>
      </c>
      <c r="O12" s="15"/>
      <c r="P12" s="15">
        <f t="shared" si="3"/>
        <v>0</v>
      </c>
      <c r="Q12" s="15">
        <f t="shared" si="0"/>
        <v>1</v>
      </c>
      <c r="R12" s="15">
        <f t="shared" si="0"/>
        <v>0</v>
      </c>
      <c r="S12" s="15">
        <f t="shared" si="0"/>
        <v>0</v>
      </c>
      <c r="T12" s="15">
        <f>SUM(P12:S12)</f>
        <v>1</v>
      </c>
      <c r="U12" s="27">
        <f>T12/T14</f>
        <v>6.4977257959714096E-4</v>
      </c>
    </row>
    <row r="13" spans="1:21" ht="12" customHeight="1">
      <c r="A13" s="17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ht="12" customHeight="1">
      <c r="A14" s="13" t="s">
        <v>8</v>
      </c>
      <c r="B14" s="98">
        <f>+SUM(B9:B12)</f>
        <v>1112</v>
      </c>
      <c r="C14" s="98">
        <f t="shared" ref="C14:F14" si="4">+SUM(C9:C12)</f>
        <v>132</v>
      </c>
      <c r="D14" s="98">
        <f t="shared" si="4"/>
        <v>84</v>
      </c>
      <c r="E14" s="98">
        <f t="shared" si="4"/>
        <v>4</v>
      </c>
      <c r="F14" s="98">
        <f t="shared" si="4"/>
        <v>1332</v>
      </c>
      <c r="G14" s="39">
        <f>F14/F14</f>
        <v>1</v>
      </c>
      <c r="H14" s="14"/>
      <c r="I14" s="98">
        <f t="shared" ref="I14:M14" si="5">+SUM(I9:I12)</f>
        <v>179</v>
      </c>
      <c r="J14" s="98">
        <f t="shared" si="5"/>
        <v>18</v>
      </c>
      <c r="K14" s="98">
        <f t="shared" si="5"/>
        <v>2</v>
      </c>
      <c r="L14" s="98">
        <f t="shared" si="5"/>
        <v>8</v>
      </c>
      <c r="M14" s="98">
        <f t="shared" si="5"/>
        <v>207</v>
      </c>
      <c r="N14" s="39">
        <f>M14/M14</f>
        <v>1</v>
      </c>
      <c r="O14" s="14"/>
      <c r="P14" s="14">
        <f>B14+I14</f>
        <v>1291</v>
      </c>
      <c r="Q14" s="14">
        <f>C14+J14</f>
        <v>150</v>
      </c>
      <c r="R14" s="14">
        <f>D14+K14</f>
        <v>86</v>
      </c>
      <c r="S14" s="14">
        <f>E14+L14</f>
        <v>12</v>
      </c>
      <c r="T14" s="14">
        <f>SUM(P14:S14)</f>
        <v>1539</v>
      </c>
      <c r="U14" s="39">
        <f>T14/T14</f>
        <v>1</v>
      </c>
    </row>
    <row r="15" spans="1:21" ht="12" customHeight="1">
      <c r="A15" s="13" t="s">
        <v>33</v>
      </c>
      <c r="B15" s="39">
        <f>B14/F14</f>
        <v>0.83483483483483478</v>
      </c>
      <c r="C15" s="39">
        <f>C14/F14</f>
        <v>9.90990990990991E-2</v>
      </c>
      <c r="D15" s="39">
        <f>D14/F14</f>
        <v>6.3063063063063057E-2</v>
      </c>
      <c r="E15" s="39">
        <f>E14/F14</f>
        <v>3.003003003003003E-3</v>
      </c>
      <c r="F15" s="39">
        <f>F14/F14</f>
        <v>1</v>
      </c>
      <c r="G15" s="39"/>
      <c r="H15" s="39"/>
      <c r="I15" s="39">
        <f>I14/M14</f>
        <v>0.86473429951690817</v>
      </c>
      <c r="J15" s="39">
        <f>J14/M14</f>
        <v>8.6956521739130432E-2</v>
      </c>
      <c r="K15" s="39">
        <f>K14/M14</f>
        <v>9.6618357487922701E-3</v>
      </c>
      <c r="L15" s="39">
        <f>L14/M14</f>
        <v>3.864734299516908E-2</v>
      </c>
      <c r="M15" s="39">
        <f>M14/M14</f>
        <v>1</v>
      </c>
      <c r="N15" s="39"/>
      <c r="O15" s="39"/>
      <c r="P15" s="39">
        <f>P14/T14</f>
        <v>0.83885640025990904</v>
      </c>
      <c r="Q15" s="39">
        <f>Q14/T14</f>
        <v>9.7465886939571145E-2</v>
      </c>
      <c r="R15" s="39">
        <f>R14/T14</f>
        <v>5.5880441845354123E-2</v>
      </c>
      <c r="S15" s="39">
        <f>S14/T14</f>
        <v>7.7972709551656916E-3</v>
      </c>
      <c r="T15" s="39">
        <f>T14/T14</f>
        <v>1</v>
      </c>
      <c r="U15" s="39"/>
    </row>
    <row r="16" spans="1:21" ht="12" customHeight="1">
      <c r="A16" s="26" t="s">
        <v>89</v>
      </c>
      <c r="B16" s="15">
        <f>SUM(B10:B12)</f>
        <v>0</v>
      </c>
      <c r="C16" s="15">
        <f>SUM(C10:C12)</f>
        <v>131</v>
      </c>
      <c r="D16" s="15">
        <f>SUM(D10:D12)</f>
        <v>84</v>
      </c>
      <c r="E16" s="15">
        <f>SUM(E10:E12)</f>
        <v>1</v>
      </c>
      <c r="F16" s="15">
        <f>SUM(F10:F12)</f>
        <v>216</v>
      </c>
      <c r="G16" s="15"/>
      <c r="H16" s="15"/>
      <c r="I16" s="15">
        <f>SUM(I10:I12)</f>
        <v>0</v>
      </c>
      <c r="J16" s="15">
        <f>SUM(J11:J12)</f>
        <v>15</v>
      </c>
      <c r="K16" s="15">
        <f>SUM(K11:K12)</f>
        <v>0</v>
      </c>
      <c r="L16" s="15">
        <f>SUM(L11:L12)</f>
        <v>0</v>
      </c>
      <c r="M16" s="15">
        <f>SUM(M10:M12)</f>
        <v>18</v>
      </c>
      <c r="N16" s="15"/>
      <c r="O16" s="15"/>
      <c r="P16" s="15">
        <f>SUM(P10:P12)</f>
        <v>0</v>
      </c>
      <c r="Q16" s="15">
        <f>SUM(Q10:Q12)</f>
        <v>149</v>
      </c>
      <c r="R16" s="15">
        <f>SUM(R10:R12)</f>
        <v>84</v>
      </c>
      <c r="S16" s="15">
        <f>SUM(S10:S12)</f>
        <v>1</v>
      </c>
      <c r="T16" s="15">
        <f>SUM(T10:T12)</f>
        <v>234</v>
      </c>
      <c r="U16" s="15"/>
    </row>
    <row r="17" spans="1:21" ht="12" customHeight="1">
      <c r="A17" s="26" t="s">
        <v>34</v>
      </c>
      <c r="B17" s="27">
        <f t="shared" ref="B17:F17" si="6">B16/B14</f>
        <v>0</v>
      </c>
      <c r="C17" s="27">
        <f t="shared" si="6"/>
        <v>0.99242424242424243</v>
      </c>
      <c r="D17" s="27">
        <f t="shared" si="6"/>
        <v>1</v>
      </c>
      <c r="E17" s="27">
        <f t="shared" si="6"/>
        <v>0.25</v>
      </c>
      <c r="F17" s="27">
        <f t="shared" si="6"/>
        <v>0.16216216216216217</v>
      </c>
      <c r="G17" s="27"/>
      <c r="H17" s="27"/>
      <c r="I17" s="27">
        <f t="shared" ref="I17:M17" si="7">I16/I14</f>
        <v>0</v>
      </c>
      <c r="J17" s="27">
        <f t="shared" si="7"/>
        <v>0.83333333333333337</v>
      </c>
      <c r="K17" s="27">
        <f t="shared" si="7"/>
        <v>0</v>
      </c>
      <c r="L17" s="27">
        <f t="shared" si="7"/>
        <v>0</v>
      </c>
      <c r="M17" s="27">
        <f t="shared" si="7"/>
        <v>8.6956521739130432E-2</v>
      </c>
      <c r="N17" s="27"/>
      <c r="O17" s="27"/>
      <c r="P17" s="27">
        <f t="shared" ref="P17:T17" si="8">P16/P14</f>
        <v>0</v>
      </c>
      <c r="Q17" s="27">
        <f t="shared" si="8"/>
        <v>0.99333333333333329</v>
      </c>
      <c r="R17" s="27">
        <f t="shared" si="8"/>
        <v>0.97674418604651159</v>
      </c>
      <c r="S17" s="27">
        <f t="shared" si="8"/>
        <v>8.3333333333333329E-2</v>
      </c>
      <c r="T17" s="27">
        <f t="shared" si="8"/>
        <v>0.15204678362573099</v>
      </c>
      <c r="U17" s="27"/>
    </row>
    <row r="18" spans="1:21" ht="12" customHeight="1">
      <c r="A18" s="42" t="s">
        <v>35</v>
      </c>
      <c r="B18" s="43">
        <f>B16/F16</f>
        <v>0</v>
      </c>
      <c r="C18" s="43">
        <f>C16/F16</f>
        <v>0.60648148148148151</v>
      </c>
      <c r="D18" s="43">
        <f>D16/F16</f>
        <v>0.3888888888888889</v>
      </c>
      <c r="E18" s="43">
        <f>E16/F16</f>
        <v>4.6296296296296294E-3</v>
      </c>
      <c r="F18" s="43">
        <f>F16/F16</f>
        <v>1</v>
      </c>
      <c r="G18" s="43"/>
      <c r="H18" s="43"/>
      <c r="I18" s="43">
        <f>I16/M16</f>
        <v>0</v>
      </c>
      <c r="J18" s="43">
        <f>J16/M16</f>
        <v>0.83333333333333337</v>
      </c>
      <c r="K18" s="43">
        <f>K16/M16</f>
        <v>0</v>
      </c>
      <c r="L18" s="43">
        <f>L16/M16</f>
        <v>0</v>
      </c>
      <c r="M18" s="43">
        <f>M16/M16</f>
        <v>1</v>
      </c>
      <c r="N18" s="54"/>
      <c r="O18" s="43"/>
      <c r="P18" s="43">
        <f>P16/T16</f>
        <v>0</v>
      </c>
      <c r="Q18" s="43">
        <f>Q16/T16</f>
        <v>0.63675213675213671</v>
      </c>
      <c r="R18" s="43">
        <f>R16/T16</f>
        <v>0.35897435897435898</v>
      </c>
      <c r="S18" s="43">
        <f>S16/T16</f>
        <v>4.2735042735042739E-3</v>
      </c>
      <c r="T18" s="43">
        <f>T16/T16</f>
        <v>1</v>
      </c>
      <c r="U18" s="43"/>
    </row>
    <row r="19" spans="1:21" ht="12" customHeight="1">
      <c r="A19" s="19"/>
      <c r="B19" s="15"/>
      <c r="C19" s="15"/>
      <c r="D19" s="15"/>
      <c r="E19" s="15"/>
      <c r="F19" s="15"/>
      <c r="G19" s="15"/>
      <c r="H19" s="15"/>
      <c r="I19" s="15"/>
      <c r="J19" s="15"/>
      <c r="K19" s="19"/>
      <c r="L19" s="263"/>
      <c r="M19" s="263"/>
      <c r="N19" s="263"/>
      <c r="O19" s="15"/>
    </row>
    <row r="20" spans="1:21" ht="12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21" ht="12" customHeight="1">
      <c r="A21" s="96" t="s">
        <v>108</v>
      </c>
      <c r="B21" s="103"/>
      <c r="C21" s="103"/>
      <c r="D21" s="103"/>
      <c r="E21" s="103"/>
      <c r="F21" s="103"/>
      <c r="J21" s="103"/>
      <c r="K21" s="103"/>
      <c r="L21" s="103"/>
      <c r="M21" s="103"/>
      <c r="N21" s="268"/>
      <c r="O21" s="268"/>
    </row>
    <row r="22" spans="1:21" ht="12" customHeight="1">
      <c r="A22" s="96" t="s">
        <v>166</v>
      </c>
      <c r="B22" s="268"/>
      <c r="C22" s="268"/>
      <c r="D22" s="268"/>
      <c r="E22" s="268"/>
      <c r="F22" s="268"/>
      <c r="J22" s="268"/>
      <c r="K22" s="268"/>
      <c r="L22" s="268"/>
      <c r="M22" s="268"/>
      <c r="N22" s="268"/>
      <c r="O22" s="268"/>
      <c r="Q22" s="291"/>
      <c r="R22" s="292"/>
    </row>
    <row r="23" spans="1:21" ht="12" customHeight="1">
      <c r="A23" s="255" t="s">
        <v>284</v>
      </c>
      <c r="B23" s="100"/>
      <c r="C23" s="101"/>
      <c r="D23" s="102"/>
      <c r="E23" s="102"/>
      <c r="F23" s="102"/>
      <c r="J23" s="102"/>
      <c r="K23" s="102"/>
      <c r="L23" s="102"/>
      <c r="M23" s="102"/>
      <c r="N23" s="22"/>
      <c r="O23" s="22"/>
      <c r="Q23" s="291"/>
      <c r="R23" s="292"/>
    </row>
    <row r="24" spans="1:21" ht="12" customHeight="1">
      <c r="A24" s="5" t="s">
        <v>104</v>
      </c>
      <c r="B24" s="4"/>
      <c r="C24" s="4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Q24" s="40"/>
    </row>
    <row r="25" spans="1:21" ht="12" customHeight="1">
      <c r="A25" s="6"/>
      <c r="B25" s="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8"/>
      <c r="O25" s="6"/>
      <c r="Q25" s="41"/>
      <c r="R25" s="27"/>
    </row>
    <row r="26" spans="1:21" ht="12" customHeight="1">
      <c r="A26" s="8"/>
      <c r="B26" s="293" t="s">
        <v>111</v>
      </c>
      <c r="C26" s="293"/>
      <c r="D26" s="293"/>
      <c r="E26" s="293"/>
      <c r="F26" s="293"/>
      <c r="G26" s="52"/>
      <c r="H26" s="8"/>
      <c r="I26" s="293" t="s">
        <v>110</v>
      </c>
      <c r="J26" s="294"/>
      <c r="K26" s="294"/>
      <c r="L26" s="294"/>
      <c r="M26" s="294"/>
      <c r="N26" s="262"/>
      <c r="O26" s="8"/>
      <c r="P26" s="293" t="s">
        <v>112</v>
      </c>
      <c r="Q26" s="294"/>
      <c r="R26" s="294"/>
      <c r="S26" s="294"/>
      <c r="T26" s="294"/>
      <c r="U26" s="71"/>
    </row>
    <row r="27" spans="1:21" ht="24" customHeight="1">
      <c r="A27" s="9"/>
      <c r="B27" s="10" t="s">
        <v>4</v>
      </c>
      <c r="C27" s="10" t="s">
        <v>5</v>
      </c>
      <c r="D27" s="10" t="s">
        <v>6</v>
      </c>
      <c r="E27" s="10" t="s">
        <v>7</v>
      </c>
      <c r="F27" s="10" t="s">
        <v>8</v>
      </c>
      <c r="G27" s="53" t="s">
        <v>33</v>
      </c>
      <c r="H27" s="10"/>
      <c r="I27" s="10" t="s">
        <v>4</v>
      </c>
      <c r="J27" s="10" t="s">
        <v>5</v>
      </c>
      <c r="K27" s="10" t="s">
        <v>6</v>
      </c>
      <c r="L27" s="10" t="s">
        <v>7</v>
      </c>
      <c r="M27" s="11" t="s">
        <v>8</v>
      </c>
      <c r="N27" s="53" t="s">
        <v>33</v>
      </c>
      <c r="O27" s="10"/>
      <c r="P27" s="10" t="s">
        <v>4</v>
      </c>
      <c r="Q27" s="10" t="s">
        <v>5</v>
      </c>
      <c r="R27" s="10" t="s">
        <v>6</v>
      </c>
      <c r="S27" s="10" t="s">
        <v>7</v>
      </c>
      <c r="T27" s="11" t="s">
        <v>8</v>
      </c>
      <c r="U27" s="53" t="s">
        <v>33</v>
      </c>
    </row>
    <row r="28" spans="1:21" ht="12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29"/>
      <c r="O28" s="8"/>
      <c r="P28" s="15"/>
      <c r="Q28" s="15"/>
      <c r="R28" s="15"/>
      <c r="S28" s="15"/>
      <c r="T28" s="15"/>
      <c r="U28" s="15"/>
    </row>
    <row r="29" spans="1:21" ht="12" customHeight="1">
      <c r="A29" s="16" t="s">
        <v>11</v>
      </c>
      <c r="B29" s="99">
        <v>234684</v>
      </c>
      <c r="C29" s="99">
        <v>25</v>
      </c>
      <c r="D29" s="99">
        <v>0</v>
      </c>
      <c r="E29" s="99">
        <v>1078</v>
      </c>
      <c r="F29" s="99">
        <f>SUM(B29:E29)</f>
        <v>235787</v>
      </c>
      <c r="G29" s="27">
        <f>F29/F34</f>
        <v>0.86739333563866183</v>
      </c>
      <c r="H29" s="12"/>
      <c r="I29" s="41">
        <v>157912</v>
      </c>
      <c r="J29" s="41">
        <v>0</v>
      </c>
      <c r="K29" s="41">
        <v>1759</v>
      </c>
      <c r="L29" s="41">
        <v>9943</v>
      </c>
      <c r="M29" s="99">
        <f>SUM(I29:L29)</f>
        <v>169614</v>
      </c>
      <c r="N29" s="27">
        <f>M29/M34</f>
        <v>0.91326330072204309</v>
      </c>
      <c r="O29" s="12"/>
      <c r="P29" s="15">
        <f>B29+I29</f>
        <v>392596</v>
      </c>
      <c r="Q29" s="15">
        <f>C29+J29</f>
        <v>25</v>
      </c>
      <c r="R29" s="15">
        <f>D29+K29</f>
        <v>1759</v>
      </c>
      <c r="S29" s="15">
        <f>E29+L29</f>
        <v>11021</v>
      </c>
      <c r="T29" s="15">
        <f>SUM(P29:S29)</f>
        <v>405401</v>
      </c>
      <c r="U29" s="27">
        <f>T29/T34</f>
        <v>0.88601201598926471</v>
      </c>
    </row>
    <row r="30" spans="1:21" ht="12" customHeight="1">
      <c r="A30" s="17" t="s">
        <v>113</v>
      </c>
      <c r="B30" s="99">
        <v>0</v>
      </c>
      <c r="C30" s="99">
        <v>11279</v>
      </c>
      <c r="D30" s="99">
        <v>10301</v>
      </c>
      <c r="E30" s="99">
        <v>41</v>
      </c>
      <c r="F30" s="99">
        <f t="shared" ref="F30:F32" si="9">SUM(B30:E30)</f>
        <v>21621</v>
      </c>
      <c r="G30" s="27">
        <f>F30/F34</f>
        <v>7.9537511863858087E-2</v>
      </c>
      <c r="H30" s="12"/>
      <c r="I30" s="126">
        <v>0</v>
      </c>
      <c r="J30" s="41">
        <v>3565</v>
      </c>
      <c r="K30" s="41">
        <v>0</v>
      </c>
      <c r="L30" s="41">
        <v>0</v>
      </c>
      <c r="M30" s="99">
        <f t="shared" ref="M30:M32" si="10">SUM(I30:L30)</f>
        <v>3565</v>
      </c>
      <c r="N30" s="27">
        <f>M30/M34</f>
        <v>1.9195253145813926E-2</v>
      </c>
      <c r="O30" s="12"/>
      <c r="P30" s="15">
        <f>B30+I30</f>
        <v>0</v>
      </c>
      <c r="Q30" s="15">
        <f>C30+J30</f>
        <v>14844</v>
      </c>
      <c r="R30" s="15">
        <f t="shared" ref="R30:S32" si="11">D30+K30</f>
        <v>10301</v>
      </c>
      <c r="S30" s="15">
        <f t="shared" si="11"/>
        <v>41</v>
      </c>
      <c r="T30" s="15">
        <f>SUM(P30:S30)</f>
        <v>25186</v>
      </c>
      <c r="U30" s="27">
        <f>T30/T34</f>
        <v>5.5044508115928724E-2</v>
      </c>
    </row>
    <row r="31" spans="1:21" ht="12" customHeight="1">
      <c r="A31" s="17" t="s">
        <v>13</v>
      </c>
      <c r="B31" s="99">
        <v>0</v>
      </c>
      <c r="C31" s="99">
        <v>14426</v>
      </c>
      <c r="D31" s="99">
        <v>0</v>
      </c>
      <c r="E31" s="99">
        <v>0</v>
      </c>
      <c r="F31" s="99">
        <f t="shared" si="9"/>
        <v>14426</v>
      </c>
      <c r="G31" s="27">
        <f>F31/F34</f>
        <v>5.3069152497480079E-2</v>
      </c>
      <c r="H31" s="12"/>
      <c r="I31" s="126">
        <v>0</v>
      </c>
      <c r="J31" s="99">
        <v>11855</v>
      </c>
      <c r="K31" s="99">
        <v>0</v>
      </c>
      <c r="L31" s="99">
        <v>0</v>
      </c>
      <c r="M31" s="99">
        <f t="shared" si="10"/>
        <v>11855</v>
      </c>
      <c r="N31" s="27">
        <f>M31/M34</f>
        <v>6.3831620208590206E-2</v>
      </c>
      <c r="O31" s="12"/>
      <c r="P31" s="15">
        <f t="shared" ref="P31:Q32" si="12">B31+I31</f>
        <v>0</v>
      </c>
      <c r="Q31" s="15">
        <f t="shared" si="12"/>
        <v>26281</v>
      </c>
      <c r="R31" s="15">
        <f t="shared" si="11"/>
        <v>0</v>
      </c>
      <c r="S31" s="15">
        <f t="shared" si="11"/>
        <v>0</v>
      </c>
      <c r="T31" s="15">
        <f>SUM(P31:S31)</f>
        <v>26281</v>
      </c>
      <c r="U31" s="27">
        <f>T31/T34</f>
        <v>5.7437652576618869E-2</v>
      </c>
    </row>
    <row r="32" spans="1:21" ht="12" customHeight="1">
      <c r="A32" s="17" t="s">
        <v>114</v>
      </c>
      <c r="B32" s="99">
        <v>0</v>
      </c>
      <c r="C32" s="99">
        <v>0</v>
      </c>
      <c r="D32" s="99">
        <v>0</v>
      </c>
      <c r="E32" s="99">
        <v>0</v>
      </c>
      <c r="F32" s="99">
        <f t="shared" si="9"/>
        <v>0</v>
      </c>
      <c r="G32" s="27">
        <f>F32/F34</f>
        <v>0</v>
      </c>
      <c r="H32" s="12"/>
      <c r="I32" s="126">
        <v>0</v>
      </c>
      <c r="J32" s="99">
        <v>689</v>
      </c>
      <c r="K32" s="99">
        <v>0</v>
      </c>
      <c r="L32" s="99">
        <v>0</v>
      </c>
      <c r="M32" s="99">
        <f t="shared" si="10"/>
        <v>689</v>
      </c>
      <c r="N32" s="27">
        <f>M32/M34</f>
        <v>3.7098259235528179E-3</v>
      </c>
      <c r="O32" s="12"/>
      <c r="P32" s="15">
        <f t="shared" si="12"/>
        <v>0</v>
      </c>
      <c r="Q32" s="15">
        <f t="shared" si="12"/>
        <v>689</v>
      </c>
      <c r="R32" s="15">
        <f t="shared" si="11"/>
        <v>0</v>
      </c>
      <c r="S32" s="15">
        <f t="shared" si="11"/>
        <v>0</v>
      </c>
      <c r="T32" s="15">
        <f>SUM(P32:S32)</f>
        <v>689</v>
      </c>
      <c r="U32" s="27">
        <f>T32/T34</f>
        <v>1.5058233181876794E-3</v>
      </c>
    </row>
    <row r="33" spans="1:21" ht="12" customHeight="1">
      <c r="A33" s="17"/>
      <c r="B33" s="15"/>
      <c r="C33" s="15"/>
      <c r="D33" s="15"/>
      <c r="E33" s="15"/>
      <c r="F33" s="15"/>
      <c r="G33" s="15"/>
      <c r="H33" s="12"/>
      <c r="I33" s="15"/>
      <c r="J33" s="15"/>
      <c r="K33" s="15"/>
      <c r="L33" s="15"/>
      <c r="M33" s="15"/>
      <c r="N33" s="15"/>
      <c r="O33" s="12"/>
      <c r="P33" s="15"/>
      <c r="Q33" s="15"/>
      <c r="R33" s="15"/>
      <c r="S33" s="15"/>
      <c r="T33" s="15"/>
      <c r="U33" s="15"/>
    </row>
    <row r="34" spans="1:21" ht="12" customHeight="1">
      <c r="A34" s="13" t="s">
        <v>8</v>
      </c>
      <c r="B34" s="98">
        <f>+SUM(B29:B32)</f>
        <v>234684</v>
      </c>
      <c r="C34" s="98">
        <f t="shared" ref="C34:F34" si="13">+SUM(C29:C32)</f>
        <v>25730</v>
      </c>
      <c r="D34" s="98">
        <f t="shared" si="13"/>
        <v>10301</v>
      </c>
      <c r="E34" s="98">
        <f t="shared" si="13"/>
        <v>1119</v>
      </c>
      <c r="F34" s="98">
        <f t="shared" si="13"/>
        <v>271834</v>
      </c>
      <c r="G34" s="39">
        <f>F34/F34</f>
        <v>1</v>
      </c>
      <c r="H34" s="14"/>
      <c r="I34" s="98">
        <f t="shared" ref="I34:M34" si="14">+SUM(I29:I32)</f>
        <v>157912</v>
      </c>
      <c r="J34" s="98">
        <f t="shared" si="14"/>
        <v>16109</v>
      </c>
      <c r="K34" s="98">
        <f t="shared" si="14"/>
        <v>1759</v>
      </c>
      <c r="L34" s="98">
        <f t="shared" si="14"/>
        <v>9943</v>
      </c>
      <c r="M34" s="98">
        <f t="shared" si="14"/>
        <v>185723</v>
      </c>
      <c r="N34" s="39">
        <f>M34/M34</f>
        <v>1</v>
      </c>
      <c r="O34" s="14"/>
      <c r="P34" s="14">
        <f>B34+I34</f>
        <v>392596</v>
      </c>
      <c r="Q34" s="14">
        <f>C34+J34</f>
        <v>41839</v>
      </c>
      <c r="R34" s="14">
        <f>D34+K34</f>
        <v>12060</v>
      </c>
      <c r="S34" s="14">
        <f>E34+L34</f>
        <v>11062</v>
      </c>
      <c r="T34" s="14">
        <f>SUM(P34:S34)</f>
        <v>457557</v>
      </c>
      <c r="U34" s="39">
        <f>T34/T34</f>
        <v>1</v>
      </c>
    </row>
    <row r="35" spans="1:21" ht="12" customHeight="1">
      <c r="A35" s="13" t="s">
        <v>33</v>
      </c>
      <c r="B35" s="39">
        <f>B34/F34</f>
        <v>0.86333571223614414</v>
      </c>
      <c r="C35" s="39">
        <f>C34/F34</f>
        <v>9.4653354620834768E-2</v>
      </c>
      <c r="D35" s="39">
        <f>D34/F34</f>
        <v>3.7894450289514922E-2</v>
      </c>
      <c r="E35" s="39">
        <f>E34/F34</f>
        <v>4.1164828535061836E-3</v>
      </c>
      <c r="F35" s="39">
        <f>F34/F34</f>
        <v>1</v>
      </c>
      <c r="G35" s="39"/>
      <c r="H35" s="39"/>
      <c r="I35" s="39">
        <f>I34/M34</f>
        <v>0.85025548801171635</v>
      </c>
      <c r="J35" s="39">
        <f>J34/M34</f>
        <v>8.6736699277956963E-2</v>
      </c>
      <c r="K35" s="39">
        <f>K34/M34</f>
        <v>9.4710940486638709E-3</v>
      </c>
      <c r="L35" s="39">
        <f>L34/M34</f>
        <v>5.3536718661662798E-2</v>
      </c>
      <c r="M35" s="39">
        <f>M34/M34</f>
        <v>1</v>
      </c>
      <c r="N35" s="39"/>
      <c r="O35" s="39"/>
      <c r="P35" s="39">
        <f>P34/T34</f>
        <v>0.85802643167955028</v>
      </c>
      <c r="Q35" s="39">
        <f>Q34/T34</f>
        <v>9.1439973598917729E-2</v>
      </c>
      <c r="R35" s="39">
        <f>R34/T34</f>
        <v>2.6357371868422949E-2</v>
      </c>
      <c r="S35" s="39">
        <f>S34/T34</f>
        <v>2.4176222853109011E-2</v>
      </c>
      <c r="T35" s="39">
        <f>T34/T34</f>
        <v>1</v>
      </c>
      <c r="U35" s="39"/>
    </row>
    <row r="36" spans="1:21" ht="12" customHeight="1">
      <c r="A36" s="26" t="s">
        <v>89</v>
      </c>
      <c r="B36" s="15">
        <f>SUM(B30:B32)</f>
        <v>0</v>
      </c>
      <c r="C36" s="15">
        <f>SUM(C30:C32)</f>
        <v>25705</v>
      </c>
      <c r="D36" s="15">
        <f>SUM(D30:D32)</f>
        <v>10301</v>
      </c>
      <c r="E36" s="15">
        <f>SUM(E30:E32)</f>
        <v>41</v>
      </c>
      <c r="F36" s="15">
        <f>SUM(F30:F32)</f>
        <v>36047</v>
      </c>
      <c r="G36" s="15"/>
      <c r="H36" s="15"/>
      <c r="I36" s="15">
        <f>SUM(I30:I32)</f>
        <v>0</v>
      </c>
      <c r="J36" s="15">
        <f>SUM(J10:J32)</f>
        <v>16161.753623188406</v>
      </c>
      <c r="K36" s="15">
        <f>SUM(K10:K32)</f>
        <v>1761.0096618357488</v>
      </c>
      <c r="L36" s="15">
        <f>SUM(L10:L32)</f>
        <v>9951.0386473429953</v>
      </c>
      <c r="M36" s="15">
        <f>SUM(M30:M32)</f>
        <v>16109</v>
      </c>
      <c r="N36" s="15"/>
      <c r="O36" s="15"/>
      <c r="P36" s="15">
        <f>SUM(P30:P32)</f>
        <v>0</v>
      </c>
      <c r="Q36" s="15">
        <f>SUM(Q30:Q32)</f>
        <v>41814</v>
      </c>
      <c r="R36" s="15">
        <f>SUM(R30:R32)</f>
        <v>10301</v>
      </c>
      <c r="S36" s="15">
        <f>SUM(S30:S32)</f>
        <v>41</v>
      </c>
      <c r="T36" s="15">
        <f>SUM(T30:T32)</f>
        <v>52156</v>
      </c>
      <c r="U36" s="15"/>
    </row>
    <row r="37" spans="1:21" ht="12" customHeight="1">
      <c r="A37" s="26" t="s">
        <v>34</v>
      </c>
      <c r="B37" s="27">
        <f t="shared" ref="B37:F37" si="15">B36/B34</f>
        <v>0</v>
      </c>
      <c r="C37" s="27">
        <f t="shared" si="15"/>
        <v>0.999028371550719</v>
      </c>
      <c r="D37" s="27">
        <f t="shared" si="15"/>
        <v>1</v>
      </c>
      <c r="E37" s="27">
        <f t="shared" si="15"/>
        <v>3.6639857015192137E-2</v>
      </c>
      <c r="F37" s="27">
        <f t="shared" si="15"/>
        <v>0.13260666436133817</v>
      </c>
      <c r="G37" s="27"/>
      <c r="H37" s="27"/>
      <c r="I37" s="27">
        <f t="shared" ref="I37:M37" si="16">I36/I34</f>
        <v>0</v>
      </c>
      <c r="J37" s="27">
        <f t="shared" si="16"/>
        <v>1.0032747919292573</v>
      </c>
      <c r="K37" s="27">
        <f t="shared" si="16"/>
        <v>1.0011425024648941</v>
      </c>
      <c r="L37" s="27">
        <f t="shared" si="16"/>
        <v>1.0008084730305737</v>
      </c>
      <c r="M37" s="27">
        <f t="shared" si="16"/>
        <v>8.6736699277956963E-2</v>
      </c>
      <c r="N37" s="27"/>
      <c r="O37" s="27"/>
      <c r="P37" s="27">
        <f t="shared" ref="P37:T37" si="17">P36/P34</f>
        <v>0</v>
      </c>
      <c r="Q37" s="27">
        <f t="shared" si="17"/>
        <v>0.99940247137837901</v>
      </c>
      <c r="R37" s="27">
        <f t="shared" si="17"/>
        <v>0.85414593698175789</v>
      </c>
      <c r="S37" s="27">
        <f t="shared" si="17"/>
        <v>3.7063822093653951E-3</v>
      </c>
      <c r="T37" s="27">
        <f t="shared" si="17"/>
        <v>0.11398798401073527</v>
      </c>
      <c r="U37" s="27"/>
    </row>
    <row r="38" spans="1:21" ht="12" customHeight="1">
      <c r="A38" s="42" t="s">
        <v>35</v>
      </c>
      <c r="B38" s="43">
        <f>B36/F36</f>
        <v>0</v>
      </c>
      <c r="C38" s="43">
        <f>C36/F36</f>
        <v>0.71309679030155071</v>
      </c>
      <c r="D38" s="43">
        <f>D36/F36</f>
        <v>0.28576580575359944</v>
      </c>
      <c r="E38" s="43">
        <f>E36/F36</f>
        <v>1.1374039448497795E-3</v>
      </c>
      <c r="F38" s="43">
        <f>F36/F36</f>
        <v>1</v>
      </c>
      <c r="G38" s="43"/>
      <c r="H38" s="43"/>
      <c r="I38" s="43">
        <f>I36/M36</f>
        <v>0</v>
      </c>
      <c r="J38" s="43">
        <f>J36/M36</f>
        <v>1.0032747919292573</v>
      </c>
      <c r="K38" s="43">
        <f>K36/M36</f>
        <v>0.10931837245240231</v>
      </c>
      <c r="L38" s="43">
        <f>L36/M36</f>
        <v>0.6177316188058225</v>
      </c>
      <c r="M38" s="43">
        <f>M36/M36</f>
        <v>1</v>
      </c>
      <c r="N38" s="54"/>
      <c r="O38" s="43"/>
      <c r="P38" s="43">
        <f>P36/T36</f>
        <v>0</v>
      </c>
      <c r="Q38" s="43">
        <f>Q36/T36</f>
        <v>0.80171025385382311</v>
      </c>
      <c r="R38" s="43">
        <f>R36/T36</f>
        <v>0.19750364291740163</v>
      </c>
      <c r="S38" s="43">
        <f>S36/T36</f>
        <v>7.8610322877521288E-4</v>
      </c>
      <c r="T38" s="43">
        <f>T36/T36</f>
        <v>1</v>
      </c>
      <c r="U38" s="43"/>
    </row>
    <row r="39" spans="1:21" ht="12" customHeight="1">
      <c r="A39" s="8"/>
      <c r="B39" s="15"/>
      <c r="C39" s="15"/>
      <c r="D39" s="15"/>
      <c r="E39" s="15"/>
      <c r="F39" s="15"/>
      <c r="G39" s="15"/>
      <c r="H39" s="15"/>
      <c r="I39" s="15"/>
      <c r="J39" s="15"/>
      <c r="K39" s="19"/>
      <c r="L39" s="263"/>
      <c r="M39" s="263"/>
      <c r="N39" s="263"/>
      <c r="O39" s="15"/>
    </row>
    <row r="40" spans="1:21" ht="12" customHeight="1">
      <c r="A40" s="28" t="s">
        <v>29</v>
      </c>
      <c r="B40" s="15"/>
      <c r="C40" s="15"/>
      <c r="D40" s="15"/>
      <c r="E40" s="15"/>
      <c r="F40" s="15"/>
      <c r="G40" s="15"/>
      <c r="H40" s="15"/>
      <c r="I40" s="15"/>
      <c r="J40" s="15"/>
      <c r="K40" s="19"/>
      <c r="L40" s="265"/>
      <c r="M40" s="265"/>
      <c r="N40" s="265"/>
      <c r="O40" s="15"/>
    </row>
    <row r="41" spans="1:21" ht="12" customHeight="1">
      <c r="A41" s="8"/>
      <c r="B41" s="15"/>
      <c r="C41" s="15"/>
      <c r="D41" s="15"/>
      <c r="E41" s="15"/>
      <c r="F41" s="15"/>
      <c r="G41" s="15"/>
      <c r="H41" s="15"/>
      <c r="I41" s="15"/>
      <c r="J41" s="15"/>
      <c r="K41" s="19"/>
      <c r="L41" s="265"/>
      <c r="M41" s="265"/>
      <c r="N41" s="265"/>
      <c r="O41" s="6"/>
    </row>
    <row r="42" spans="1:21" ht="12" customHeight="1">
      <c r="A42" s="29"/>
      <c r="B42" s="293" t="s">
        <v>111</v>
      </c>
      <c r="C42" s="293"/>
      <c r="D42" s="293"/>
      <c r="E42" s="293"/>
      <c r="F42" s="293"/>
      <c r="G42" s="56"/>
      <c r="H42" s="8"/>
      <c r="I42" s="293" t="s">
        <v>110</v>
      </c>
      <c r="J42" s="294"/>
      <c r="K42" s="294"/>
      <c r="L42" s="294"/>
      <c r="M42" s="294"/>
      <c r="N42" s="262"/>
      <c r="O42" s="8"/>
      <c r="P42" s="293" t="s">
        <v>112</v>
      </c>
      <c r="Q42" s="294"/>
      <c r="R42" s="294"/>
      <c r="S42" s="294"/>
      <c r="T42" s="294"/>
    </row>
    <row r="43" spans="1:21" ht="24" customHeight="1">
      <c r="A43" s="9"/>
      <c r="B43" s="10" t="s">
        <v>4</v>
      </c>
      <c r="C43" s="10" t="s">
        <v>5</v>
      </c>
      <c r="D43" s="10" t="s">
        <v>6</v>
      </c>
      <c r="E43" s="10" t="s">
        <v>7</v>
      </c>
      <c r="F43" s="10" t="s">
        <v>8</v>
      </c>
      <c r="G43" s="53"/>
      <c r="H43" s="10"/>
      <c r="I43" s="10" t="s">
        <v>4</v>
      </c>
      <c r="J43" s="10" t="s">
        <v>5</v>
      </c>
      <c r="K43" s="10" t="s">
        <v>6</v>
      </c>
      <c r="L43" s="10" t="s">
        <v>7</v>
      </c>
      <c r="M43" s="11" t="s">
        <v>8</v>
      </c>
      <c r="N43" s="57"/>
      <c r="O43" s="10"/>
      <c r="P43" s="10" t="s">
        <v>4</v>
      </c>
      <c r="Q43" s="10" t="s">
        <v>5</v>
      </c>
      <c r="R43" s="10" t="s">
        <v>6</v>
      </c>
      <c r="S43" s="10" t="s">
        <v>7</v>
      </c>
      <c r="T43" s="11" t="s">
        <v>8</v>
      </c>
    </row>
    <row r="44" spans="1:21" ht="12" customHeight="1">
      <c r="A44" s="8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59"/>
      <c r="O44" s="14"/>
      <c r="P44" s="15"/>
      <c r="Q44" s="15"/>
      <c r="R44" s="15"/>
      <c r="S44" s="15"/>
      <c r="T44" s="15"/>
    </row>
    <row r="45" spans="1:21" ht="12" customHeight="1">
      <c r="A45" s="16" t="s">
        <v>11</v>
      </c>
      <c r="B45" s="14">
        <f>B29/B9</f>
        <v>211.04676258992805</v>
      </c>
      <c r="C45" s="14">
        <f>C29/C9</f>
        <v>25</v>
      </c>
      <c r="D45" s="14"/>
      <c r="E45" s="14">
        <f>E29/E9</f>
        <v>359.33333333333331</v>
      </c>
      <c r="F45" s="14">
        <f>F29/F9</f>
        <v>211.27867383512546</v>
      </c>
      <c r="G45" s="14"/>
      <c r="H45" s="14"/>
      <c r="I45" s="14">
        <f>I29/I9</f>
        <v>882.18994413407825</v>
      </c>
      <c r="J45" s="14"/>
      <c r="K45" s="14">
        <f t="shared" ref="K45:L45" si="18">K29/K9</f>
        <v>879.5</v>
      </c>
      <c r="L45" s="14">
        <f t="shared" si="18"/>
        <v>1242.875</v>
      </c>
      <c r="M45" s="14">
        <f>M29/M9</f>
        <v>897.42857142857144</v>
      </c>
      <c r="N45" s="14"/>
      <c r="O45" s="14"/>
      <c r="P45" s="14">
        <f>P29/P9</f>
        <v>304.10224632068162</v>
      </c>
      <c r="Q45" s="14">
        <f t="shared" ref="Q45:S48" si="19">Q29/Q9</f>
        <v>25</v>
      </c>
      <c r="R45" s="14">
        <f t="shared" si="19"/>
        <v>879.5</v>
      </c>
      <c r="S45" s="14">
        <f t="shared" si="19"/>
        <v>1001.9090909090909</v>
      </c>
      <c r="T45" s="14">
        <f>T29/T9</f>
        <v>310.6521072796935</v>
      </c>
    </row>
    <row r="46" spans="1:21" ht="12" customHeight="1">
      <c r="A46" s="17" t="s">
        <v>113</v>
      </c>
      <c r="B46" s="14"/>
      <c r="C46" s="14">
        <f>C30/C10</f>
        <v>176.234375</v>
      </c>
      <c r="D46" s="14">
        <f>D30/D10</f>
        <v>122.63095238095238</v>
      </c>
      <c r="E46" s="14">
        <f>E30/E10</f>
        <v>41</v>
      </c>
      <c r="F46" s="14">
        <f>F30/F10</f>
        <v>145.10738255033556</v>
      </c>
      <c r="G46" s="14"/>
      <c r="H46" s="14"/>
      <c r="I46" s="14"/>
      <c r="J46" s="14">
        <f t="shared" ref="J46:J48" si="20">J30/J10</f>
        <v>1188.3333333333333</v>
      </c>
      <c r="K46" s="14"/>
      <c r="L46" s="14"/>
      <c r="M46" s="14">
        <f>M30/M10</f>
        <v>1188.3333333333333</v>
      </c>
      <c r="N46" s="14"/>
      <c r="O46" s="14"/>
      <c r="P46" s="14"/>
      <c r="Q46" s="14">
        <f t="shared" si="19"/>
        <v>221.55223880597015</v>
      </c>
      <c r="R46" s="14">
        <f t="shared" si="19"/>
        <v>122.63095238095238</v>
      </c>
      <c r="S46" s="14">
        <f t="shared" si="19"/>
        <v>41</v>
      </c>
      <c r="T46" s="14">
        <f>T30/T10</f>
        <v>165.69736842105263</v>
      </c>
    </row>
    <row r="47" spans="1:21" ht="12" customHeight="1">
      <c r="A47" s="17" t="s">
        <v>13</v>
      </c>
      <c r="B47" s="14"/>
      <c r="C47" s="14">
        <f>C31/C11</f>
        <v>215.31343283582089</v>
      </c>
      <c r="D47" s="14"/>
      <c r="E47" s="14"/>
      <c r="F47" s="14">
        <f>F31/F11</f>
        <v>215.31343283582089</v>
      </c>
      <c r="G47" s="14"/>
      <c r="H47" s="14"/>
      <c r="I47" s="14"/>
      <c r="J47" s="14">
        <f t="shared" si="20"/>
        <v>846.78571428571433</v>
      </c>
      <c r="K47" s="14"/>
      <c r="L47" s="14"/>
      <c r="M47" s="14">
        <f>M31/M11</f>
        <v>846.78571428571433</v>
      </c>
      <c r="N47" s="14"/>
      <c r="O47" s="14"/>
      <c r="P47" s="14"/>
      <c r="Q47" s="14">
        <f t="shared" si="19"/>
        <v>324.45679012345681</v>
      </c>
      <c r="R47" s="14"/>
      <c r="S47" s="14"/>
      <c r="T47" s="14">
        <f>T31/T11</f>
        <v>324.45679012345681</v>
      </c>
    </row>
    <row r="48" spans="1:21" ht="12" customHeight="1">
      <c r="A48" s="17" t="s">
        <v>114</v>
      </c>
      <c r="B48" s="14"/>
      <c r="C48" s="14"/>
      <c r="D48" s="14"/>
      <c r="E48" s="14"/>
      <c r="F48" s="14"/>
      <c r="G48" s="14"/>
      <c r="H48" s="14"/>
      <c r="I48" s="14"/>
      <c r="J48" s="14">
        <f t="shared" si="20"/>
        <v>689</v>
      </c>
      <c r="K48" s="14"/>
      <c r="L48" s="14"/>
      <c r="M48" s="14">
        <f>M32/M12</f>
        <v>689</v>
      </c>
      <c r="N48" s="14"/>
      <c r="O48" s="14"/>
      <c r="P48" s="14"/>
      <c r="Q48" s="14">
        <f t="shared" si="19"/>
        <v>689</v>
      </c>
      <c r="R48" s="14"/>
      <c r="S48" s="14"/>
      <c r="T48" s="14">
        <f>T32/T12</f>
        <v>689</v>
      </c>
    </row>
    <row r="49" spans="1:21" ht="12" customHeight="1">
      <c r="A49" s="17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spans="1:21" ht="12" customHeight="1">
      <c r="A50" s="13" t="s">
        <v>8</v>
      </c>
      <c r="B50" s="14">
        <f>B34/B14</f>
        <v>211.04676258992805</v>
      </c>
      <c r="C50" s="14">
        <f>C34/C14</f>
        <v>194.92424242424244</v>
      </c>
      <c r="D50" s="14">
        <f>D34/D14</f>
        <v>122.63095238095238</v>
      </c>
      <c r="E50" s="14">
        <f>E34/E14</f>
        <v>279.75</v>
      </c>
      <c r="F50" s="14">
        <f>F34/F14</f>
        <v>204.07957957957959</v>
      </c>
      <c r="G50" s="14"/>
      <c r="H50" s="14"/>
      <c r="I50" s="14">
        <f>I34/I14</f>
        <v>882.18994413407825</v>
      </c>
      <c r="J50" s="14">
        <f>J34/J14</f>
        <v>894.94444444444446</v>
      </c>
      <c r="K50" s="14">
        <f>K34/K14</f>
        <v>879.5</v>
      </c>
      <c r="L50" s="14">
        <f>L34/L14</f>
        <v>1242.875</v>
      </c>
      <c r="M50" s="14">
        <f>M34/M14</f>
        <v>897.21256038647346</v>
      </c>
      <c r="N50" s="14"/>
      <c r="O50" s="14"/>
      <c r="P50" s="14">
        <f>P34/P14</f>
        <v>304.10224632068162</v>
      </c>
      <c r="Q50" s="14">
        <f>Q34/Q14</f>
        <v>278.92666666666668</v>
      </c>
      <c r="R50" s="14">
        <f>R34/R14</f>
        <v>140.23255813953489</v>
      </c>
      <c r="S50" s="14">
        <f>S34/S14</f>
        <v>921.83333333333337</v>
      </c>
      <c r="T50" s="14">
        <f>T34/T14</f>
        <v>297.30799220272905</v>
      </c>
    </row>
    <row r="51" spans="1:21" ht="12" customHeight="1">
      <c r="A51" s="26" t="s">
        <v>89</v>
      </c>
      <c r="B51" s="14"/>
      <c r="C51" s="14">
        <f>C36/C16</f>
        <v>196.22137404580153</v>
      </c>
      <c r="D51" s="14">
        <f>D36/D16</f>
        <v>122.63095238095238</v>
      </c>
      <c r="E51" s="14">
        <f>E36/E16</f>
        <v>41</v>
      </c>
      <c r="F51" s="14">
        <f>F36/F16</f>
        <v>166.88425925925927</v>
      </c>
      <c r="G51" s="14"/>
      <c r="H51" s="14"/>
      <c r="I51" s="14"/>
      <c r="J51" s="14">
        <f>J36/J16</f>
        <v>1077.4502415458937</v>
      </c>
      <c r="K51" s="14"/>
      <c r="L51" s="14"/>
      <c r="M51" s="14">
        <f>M36/M16</f>
        <v>894.94444444444446</v>
      </c>
      <c r="N51" s="14"/>
      <c r="O51" s="14"/>
      <c r="P51" s="14"/>
      <c r="Q51" s="14">
        <f>Q36/Q16</f>
        <v>280.63087248322148</v>
      </c>
      <c r="R51" s="14">
        <f>R36/R16</f>
        <v>122.63095238095238</v>
      </c>
      <c r="S51" s="14">
        <f>S36/S16</f>
        <v>41</v>
      </c>
      <c r="T51" s="14">
        <f>T36/T16</f>
        <v>222.88888888888889</v>
      </c>
    </row>
    <row r="52" spans="1:21" ht="12" customHeight="1">
      <c r="A52" s="6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55"/>
      <c r="O52" s="18"/>
      <c r="P52" s="42"/>
      <c r="Q52" s="42"/>
      <c r="R52" s="42"/>
      <c r="S52" s="42"/>
      <c r="T52" s="42"/>
    </row>
    <row r="53" spans="1:21" ht="12" customHeight="1">
      <c r="N53" s="58"/>
      <c r="P53" s="72"/>
      <c r="Q53" s="72"/>
      <c r="R53" s="72"/>
      <c r="S53" s="72"/>
      <c r="T53" s="72"/>
      <c r="U53" s="72"/>
    </row>
    <row r="54" spans="1:21" ht="12" customHeight="1">
      <c r="A54" s="267" t="s">
        <v>106</v>
      </c>
      <c r="B54" s="267"/>
      <c r="C54" s="267"/>
      <c r="D54" s="15"/>
      <c r="E54" s="15"/>
      <c r="F54" s="15"/>
      <c r="G54" s="15"/>
      <c r="H54" s="15"/>
      <c r="I54" s="15"/>
      <c r="J54" s="15"/>
      <c r="K54" s="15"/>
      <c r="O54" s="15"/>
      <c r="P54" s="54"/>
      <c r="Q54" s="54"/>
      <c r="R54" s="54"/>
      <c r="S54" s="54"/>
      <c r="T54" s="54"/>
      <c r="U54" s="54"/>
    </row>
    <row r="55" spans="1:21" ht="12" customHeight="1">
      <c r="A55" s="267"/>
      <c r="B55" s="267"/>
      <c r="C55" s="15"/>
      <c r="D55" s="15"/>
      <c r="E55" s="15"/>
      <c r="F55" s="15"/>
      <c r="G55" s="15"/>
      <c r="H55" s="15"/>
      <c r="I55" s="15"/>
      <c r="J55" s="15"/>
      <c r="K55" s="15"/>
      <c r="O55" s="15"/>
    </row>
    <row r="56" spans="1:21" ht="12" customHeight="1">
      <c r="A56" s="267"/>
      <c r="B56" s="267"/>
      <c r="C56" s="15"/>
      <c r="D56" s="15"/>
      <c r="E56" s="15"/>
      <c r="F56" s="15"/>
      <c r="G56" s="15"/>
      <c r="H56" s="15"/>
      <c r="I56" s="15"/>
      <c r="J56" s="15"/>
      <c r="K56" s="15"/>
      <c r="O56" s="15"/>
    </row>
    <row r="57" spans="1:21" ht="12" customHeight="1">
      <c r="A57" s="267"/>
      <c r="B57" s="266"/>
      <c r="C57" s="266"/>
      <c r="D57" s="266"/>
      <c r="E57" s="266"/>
      <c r="F57" s="266"/>
      <c r="G57" s="266"/>
      <c r="H57" s="266"/>
      <c r="I57" s="266"/>
      <c r="J57" s="266"/>
      <c r="K57" s="266"/>
      <c r="L57" s="264"/>
      <c r="O57" s="266"/>
    </row>
    <row r="58" spans="1:21" ht="12" customHeight="1">
      <c r="A58" s="50" t="s">
        <v>43</v>
      </c>
    </row>
    <row r="59" spans="1:21" ht="12" customHeight="1">
      <c r="A59" s="31" t="s">
        <v>30</v>
      </c>
      <c r="B59" s="30" t="s">
        <v>115</v>
      </c>
    </row>
    <row r="60" spans="1:21" ht="12" customHeight="1">
      <c r="A60" s="94"/>
    </row>
    <row r="61" spans="1:21" ht="12" customHeight="1">
      <c r="A61" s="31"/>
      <c r="F61" s="198" t="s">
        <v>90</v>
      </c>
      <c r="G61" s="199">
        <f>F16-'Wales 2012'!F16</f>
        <v>-11</v>
      </c>
    </row>
    <row r="62" spans="1:21" ht="12" customHeight="1">
      <c r="F62" s="198" t="s">
        <v>91</v>
      </c>
      <c r="G62" s="199">
        <f>F9-'Wales 2012'!F9</f>
        <v>-33</v>
      </c>
    </row>
    <row r="63" spans="1:21" ht="12" customHeight="1">
      <c r="D63" s="268"/>
      <c r="F63" s="200" t="s">
        <v>98</v>
      </c>
      <c r="G63" s="170">
        <f>G61-G62</f>
        <v>22</v>
      </c>
    </row>
    <row r="64" spans="1:21" ht="15">
      <c r="F64" s="198" t="s">
        <v>92</v>
      </c>
      <c r="G64" s="199">
        <f>M16-'Wales 2012'!M16</f>
        <v>-1</v>
      </c>
    </row>
    <row r="65" spans="6:7" ht="15">
      <c r="F65" s="198" t="s">
        <v>93</v>
      </c>
      <c r="G65" s="201">
        <f>M9-'Wales 2012'!M9</f>
        <v>-12</v>
      </c>
    </row>
    <row r="66" spans="6:7" ht="15">
      <c r="F66" s="200" t="s">
        <v>99</v>
      </c>
      <c r="G66" s="202">
        <f>G64-G65</f>
        <v>11</v>
      </c>
    </row>
    <row r="67" spans="6:7" ht="15">
      <c r="F67" s="198" t="s">
        <v>94</v>
      </c>
      <c r="G67" s="199">
        <f>F36-'Wales 2012'!F36</f>
        <v>442</v>
      </c>
    </row>
    <row r="68" spans="6:7" ht="15">
      <c r="F68" s="198" t="s">
        <v>95</v>
      </c>
      <c r="G68" s="199">
        <f>F29-'Wales 2012'!F29</f>
        <v>10199</v>
      </c>
    </row>
    <row r="69" spans="6:7" ht="15">
      <c r="F69" s="200" t="s">
        <v>100</v>
      </c>
      <c r="G69" s="170">
        <f>G67-G68</f>
        <v>-9757</v>
      </c>
    </row>
    <row r="70" spans="6:7" ht="15">
      <c r="F70" s="198" t="s">
        <v>96</v>
      </c>
      <c r="G70" s="199">
        <f>M36-'Wales 2012'!M36</f>
        <v>-426</v>
      </c>
    </row>
    <row r="71" spans="6:7" ht="15">
      <c r="F71" s="198" t="s">
        <v>97</v>
      </c>
      <c r="G71" s="199">
        <f>M29-'Wales 2012'!M29</f>
        <v>-12560</v>
      </c>
    </row>
    <row r="72" spans="6:7" ht="15">
      <c r="F72" s="203" t="s">
        <v>101</v>
      </c>
      <c r="G72" s="170">
        <f>G70-G71</f>
        <v>12134</v>
      </c>
    </row>
    <row r="73" spans="6:7" ht="15">
      <c r="F73" s="107"/>
      <c r="G73" s="103"/>
    </row>
  </sheetData>
  <mergeCells count="12">
    <mergeCell ref="B26:F26"/>
    <mergeCell ref="I26:M26"/>
    <mergeCell ref="P26:T26"/>
    <mergeCell ref="B42:F42"/>
    <mergeCell ref="I42:M42"/>
    <mergeCell ref="P42:T42"/>
    <mergeCell ref="A1:L1"/>
    <mergeCell ref="B6:F6"/>
    <mergeCell ref="I6:M6"/>
    <mergeCell ref="P6:T6"/>
    <mergeCell ref="Q22:Q23"/>
    <mergeCell ref="R22:R23"/>
  </mergeCells>
  <hyperlinks>
    <hyperlink ref="B59" r:id="rId1"/>
  </hyperlinks>
  <pageMargins left="0.7" right="0.7" top="0.75" bottom="0.75" header="0.3" footer="0.3"/>
  <pageSetup paperSize="9" orientation="portrait"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C49"/>
  <sheetViews>
    <sheetView workbookViewId="0"/>
  </sheetViews>
  <sheetFormatPr defaultRowHeight="12"/>
  <cols>
    <col min="1" max="1" width="4.7109375" style="238" customWidth="1"/>
    <col min="2" max="2" width="60.7109375" style="238" customWidth="1"/>
    <col min="3" max="3" width="16.7109375" style="237" customWidth="1"/>
    <col min="4" max="28" width="16.7109375" style="238" customWidth="1"/>
    <col min="29" max="16384" width="9.140625" style="238"/>
  </cols>
  <sheetData>
    <row r="1" spans="1:29">
      <c r="A1" s="237" t="s">
        <v>247</v>
      </c>
    </row>
    <row r="2" spans="1:29">
      <c r="A2" s="238" t="s">
        <v>248</v>
      </c>
    </row>
    <row r="3" spans="1:29" ht="24" customHeight="1">
      <c r="B3" s="239" t="s">
        <v>249</v>
      </c>
      <c r="C3" s="312" t="s">
        <v>206</v>
      </c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</row>
    <row r="4" spans="1:29" ht="24">
      <c r="B4" s="239" t="s">
        <v>207</v>
      </c>
      <c r="C4" s="240" t="s">
        <v>208</v>
      </c>
      <c r="D4" s="241" t="s">
        <v>209</v>
      </c>
      <c r="E4" s="241" t="s">
        <v>210</v>
      </c>
      <c r="F4" s="241" t="s">
        <v>255</v>
      </c>
      <c r="G4" s="241" t="s">
        <v>212</v>
      </c>
      <c r="H4" s="241" t="s">
        <v>213</v>
      </c>
      <c r="I4" s="242" t="s">
        <v>214</v>
      </c>
      <c r="J4" s="241" t="s">
        <v>215</v>
      </c>
      <c r="K4" s="241" t="s">
        <v>216</v>
      </c>
      <c r="L4" s="241" t="s">
        <v>217</v>
      </c>
      <c r="M4" s="241" t="s">
        <v>256</v>
      </c>
      <c r="N4" s="242" t="s">
        <v>219</v>
      </c>
      <c r="O4" s="241" t="s">
        <v>220</v>
      </c>
      <c r="P4" s="241" t="s">
        <v>221</v>
      </c>
      <c r="Q4" s="241" t="s">
        <v>222</v>
      </c>
      <c r="R4" s="241" t="s">
        <v>257</v>
      </c>
      <c r="S4" s="242" t="s">
        <v>224</v>
      </c>
      <c r="T4" s="241" t="s">
        <v>225</v>
      </c>
      <c r="U4" s="241" t="s">
        <v>226</v>
      </c>
      <c r="V4" s="241" t="s">
        <v>258</v>
      </c>
      <c r="W4" s="241" t="s">
        <v>228</v>
      </c>
      <c r="X4" s="241" t="s">
        <v>259</v>
      </c>
      <c r="Y4" s="241" t="s">
        <v>260</v>
      </c>
      <c r="Z4" s="241" t="s">
        <v>261</v>
      </c>
      <c r="AA4" s="241" t="s">
        <v>262</v>
      </c>
      <c r="AB4" s="241" t="s">
        <v>263</v>
      </c>
      <c r="AC4" s="239"/>
    </row>
    <row r="5" spans="1:29">
      <c r="B5" s="243" t="s">
        <v>12</v>
      </c>
      <c r="C5" s="253">
        <v>86.1</v>
      </c>
      <c r="D5" s="254">
        <v>82.5</v>
      </c>
      <c r="E5" s="254">
        <v>0.2</v>
      </c>
      <c r="F5" s="254">
        <v>0.1</v>
      </c>
      <c r="G5" s="254">
        <v>0.2</v>
      </c>
      <c r="H5" s="254">
        <v>3.2</v>
      </c>
      <c r="I5" s="253">
        <v>3.6</v>
      </c>
      <c r="J5" s="254">
        <v>1</v>
      </c>
      <c r="K5" s="254">
        <v>0.4</v>
      </c>
      <c r="L5" s="254">
        <v>0.9</v>
      </c>
      <c r="M5" s="254">
        <v>1.3</v>
      </c>
      <c r="N5" s="253">
        <v>5.2</v>
      </c>
      <c r="O5" s="254">
        <v>1.4</v>
      </c>
      <c r="P5" s="254">
        <v>2.4</v>
      </c>
      <c r="Q5" s="254">
        <v>0.8</v>
      </c>
      <c r="R5" s="254">
        <v>0.6</v>
      </c>
      <c r="S5" s="253">
        <v>3.3</v>
      </c>
      <c r="T5" s="254">
        <v>1.1000000000000001</v>
      </c>
      <c r="U5" s="254">
        <v>1.8</v>
      </c>
      <c r="V5" s="254">
        <v>0.4</v>
      </c>
      <c r="W5" s="254">
        <v>0.3</v>
      </c>
      <c r="X5" s="254">
        <v>0.8</v>
      </c>
      <c r="Y5" s="254">
        <v>99.3</v>
      </c>
      <c r="Z5" s="254">
        <v>0.7</v>
      </c>
      <c r="AA5" s="254">
        <v>16.899999999999999</v>
      </c>
      <c r="AB5" s="254">
        <v>100</v>
      </c>
      <c r="AC5" s="239"/>
    </row>
    <row r="6" spans="1:29">
      <c r="B6" s="243" t="s">
        <v>13</v>
      </c>
      <c r="C6" s="253">
        <v>78.7</v>
      </c>
      <c r="D6" s="254">
        <v>70.099999999999994</v>
      </c>
      <c r="E6" s="254">
        <v>1.7</v>
      </c>
      <c r="F6" s="254">
        <v>0.2</v>
      </c>
      <c r="G6" s="254">
        <v>0.1</v>
      </c>
      <c r="H6" s="254">
        <v>6.6</v>
      </c>
      <c r="I6" s="253">
        <v>5.3</v>
      </c>
      <c r="J6" s="254">
        <v>1.4</v>
      </c>
      <c r="K6" s="254">
        <v>0.7</v>
      </c>
      <c r="L6" s="254">
        <v>1</v>
      </c>
      <c r="M6" s="254">
        <v>2.1</v>
      </c>
      <c r="N6" s="253">
        <v>5.4</v>
      </c>
      <c r="O6" s="254">
        <v>2.1</v>
      </c>
      <c r="P6" s="254">
        <v>1.2</v>
      </c>
      <c r="Q6" s="254">
        <v>0.2</v>
      </c>
      <c r="R6" s="254">
        <v>1.8</v>
      </c>
      <c r="S6" s="253">
        <v>8.1</v>
      </c>
      <c r="T6" s="254">
        <v>1.7</v>
      </c>
      <c r="U6" s="254">
        <v>5.3</v>
      </c>
      <c r="V6" s="254">
        <v>1</v>
      </c>
      <c r="W6" s="254">
        <v>0.3</v>
      </c>
      <c r="X6" s="254">
        <v>1.7</v>
      </c>
      <c r="Y6" s="254">
        <v>99.4</v>
      </c>
      <c r="Z6" s="254">
        <v>0.6</v>
      </c>
      <c r="AA6" s="254">
        <v>29.3</v>
      </c>
      <c r="AB6" s="254">
        <v>100</v>
      </c>
      <c r="AC6" s="239"/>
    </row>
    <row r="7" spans="1:29">
      <c r="B7" s="243" t="s">
        <v>253</v>
      </c>
      <c r="C7" s="253">
        <v>81.7</v>
      </c>
      <c r="D7" s="254">
        <v>76.900000000000006</v>
      </c>
      <c r="E7" s="254">
        <v>0.1</v>
      </c>
      <c r="F7" s="254">
        <v>0</v>
      </c>
      <c r="G7" s="254">
        <v>0.1</v>
      </c>
      <c r="H7" s="254">
        <v>4.5999999999999996</v>
      </c>
      <c r="I7" s="253">
        <v>3.3</v>
      </c>
      <c r="J7" s="254">
        <v>0.6</v>
      </c>
      <c r="K7" s="254">
        <v>0.3</v>
      </c>
      <c r="L7" s="254">
        <v>0.7</v>
      </c>
      <c r="M7" s="254">
        <v>1.7</v>
      </c>
      <c r="N7" s="253">
        <v>8.1999999999999993</v>
      </c>
      <c r="O7" s="254">
        <v>2.9</v>
      </c>
      <c r="P7" s="254">
        <v>4.4000000000000004</v>
      </c>
      <c r="Q7" s="254">
        <v>0.3</v>
      </c>
      <c r="R7" s="254">
        <v>0.6</v>
      </c>
      <c r="S7" s="253">
        <v>3.1</v>
      </c>
      <c r="T7" s="254">
        <v>0.5</v>
      </c>
      <c r="U7" s="254">
        <v>2.2000000000000002</v>
      </c>
      <c r="V7" s="254">
        <v>0.4</v>
      </c>
      <c r="W7" s="254">
        <v>0.3</v>
      </c>
      <c r="X7" s="254">
        <v>2.1</v>
      </c>
      <c r="Y7" s="254">
        <v>98.8</v>
      </c>
      <c r="Z7" s="254">
        <v>1.2</v>
      </c>
      <c r="AA7" s="254">
        <v>21.9</v>
      </c>
      <c r="AB7" s="254">
        <v>100</v>
      </c>
      <c r="AC7" s="239"/>
    </row>
    <row r="8" spans="1:29">
      <c r="B8" s="243" t="s">
        <v>254</v>
      </c>
      <c r="C8" s="253">
        <v>76.3</v>
      </c>
      <c r="D8" s="254">
        <v>71.900000000000006</v>
      </c>
      <c r="E8" s="254">
        <v>0.2</v>
      </c>
      <c r="F8" s="254">
        <v>0.1</v>
      </c>
      <c r="G8" s="254">
        <v>0.2</v>
      </c>
      <c r="H8" s="254">
        <v>3.9</v>
      </c>
      <c r="I8" s="253">
        <v>4.4000000000000004</v>
      </c>
      <c r="J8" s="254">
        <v>1.4</v>
      </c>
      <c r="K8" s="254">
        <v>0.5</v>
      </c>
      <c r="L8" s="254">
        <v>1</v>
      </c>
      <c r="M8" s="254">
        <v>1.6</v>
      </c>
      <c r="N8" s="253">
        <v>11.5</v>
      </c>
      <c r="O8" s="254">
        <v>2.9</v>
      </c>
      <c r="P8" s="254">
        <v>4.9000000000000004</v>
      </c>
      <c r="Q8" s="254">
        <v>2.1</v>
      </c>
      <c r="R8" s="254">
        <v>1.5</v>
      </c>
      <c r="S8" s="253">
        <v>5.0999999999999996</v>
      </c>
      <c r="T8" s="254">
        <v>1.4</v>
      </c>
      <c r="U8" s="254">
        <v>3.1</v>
      </c>
      <c r="V8" s="254">
        <v>0.6</v>
      </c>
      <c r="W8" s="254">
        <v>0.4</v>
      </c>
      <c r="X8" s="254">
        <v>1.6</v>
      </c>
      <c r="Y8" s="254">
        <v>99.3</v>
      </c>
      <c r="Z8" s="254">
        <v>0.7</v>
      </c>
      <c r="AA8" s="254">
        <v>27.4</v>
      </c>
      <c r="AB8" s="254">
        <v>100</v>
      </c>
      <c r="AC8" s="239"/>
    </row>
    <row r="9" spans="1:29">
      <c r="B9" s="243"/>
      <c r="C9" s="244"/>
      <c r="D9" s="245"/>
      <c r="E9" s="245"/>
      <c r="F9" s="245"/>
      <c r="G9" s="245"/>
      <c r="H9" s="245"/>
      <c r="I9" s="244"/>
      <c r="J9" s="245"/>
      <c r="K9" s="245"/>
      <c r="L9" s="245"/>
      <c r="M9" s="245"/>
      <c r="N9" s="244"/>
      <c r="O9" s="245"/>
      <c r="P9" s="245"/>
      <c r="Q9" s="245"/>
      <c r="R9" s="245"/>
      <c r="S9" s="244"/>
      <c r="T9" s="245"/>
      <c r="U9" s="245"/>
      <c r="V9" s="245"/>
      <c r="W9" s="245"/>
      <c r="X9" s="245"/>
      <c r="Y9" s="245"/>
      <c r="Z9" s="245"/>
      <c r="AA9" s="245"/>
      <c r="AB9" s="245"/>
      <c r="AC9" s="239"/>
    </row>
    <row r="10" spans="1:29">
      <c r="B10" s="243"/>
      <c r="C10" s="246"/>
      <c r="D10" s="245"/>
      <c r="E10" s="245"/>
      <c r="F10" s="245"/>
      <c r="G10" s="245"/>
      <c r="H10" s="245"/>
      <c r="I10" s="244"/>
      <c r="J10" s="245"/>
      <c r="K10" s="245"/>
      <c r="L10" s="245"/>
      <c r="M10" s="245"/>
      <c r="N10" s="244"/>
      <c r="O10" s="245"/>
      <c r="P10" s="245"/>
      <c r="Q10" s="245"/>
      <c r="R10" s="245"/>
      <c r="S10" s="244"/>
      <c r="T10" s="245"/>
      <c r="U10" s="245"/>
      <c r="V10" s="245"/>
      <c r="W10" s="245"/>
      <c r="X10" s="245"/>
      <c r="Y10" s="245"/>
      <c r="Z10" s="245"/>
      <c r="AA10" s="245"/>
      <c r="AB10" s="245"/>
      <c r="AC10" s="239"/>
    </row>
    <row r="11" spans="1:29" s="247" customFormat="1">
      <c r="B11" s="248"/>
      <c r="C11" s="249"/>
      <c r="D11" s="250"/>
      <c r="E11" s="250"/>
      <c r="F11" s="250"/>
      <c r="G11" s="250"/>
      <c r="H11" s="250"/>
      <c r="I11" s="251"/>
      <c r="J11" s="250"/>
      <c r="K11" s="250"/>
      <c r="L11" s="250"/>
      <c r="M11" s="250"/>
      <c r="N11" s="251"/>
      <c r="O11" s="250"/>
      <c r="P11" s="250"/>
      <c r="Q11" s="250"/>
      <c r="R11" s="250"/>
      <c r="S11" s="251"/>
      <c r="T11" s="250"/>
      <c r="U11" s="250"/>
      <c r="V11" s="250"/>
      <c r="W11" s="250"/>
      <c r="X11" s="250"/>
      <c r="Y11" s="250"/>
      <c r="Z11" s="250"/>
      <c r="AA11" s="250"/>
      <c r="AB11" s="250"/>
      <c r="AC11" s="252"/>
    </row>
    <row r="12" spans="1:29">
      <c r="I12" s="237"/>
      <c r="N12" s="237"/>
      <c r="S12" s="237"/>
    </row>
    <row r="13" spans="1:29" ht="24" customHeight="1">
      <c r="B13" s="239" t="s">
        <v>250</v>
      </c>
      <c r="C13" s="312" t="s">
        <v>206</v>
      </c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2"/>
      <c r="AA13" s="312"/>
      <c r="AB13" s="312"/>
    </row>
    <row r="14" spans="1:29" ht="24">
      <c r="B14" s="239" t="s">
        <v>207</v>
      </c>
      <c r="C14" s="240" t="s">
        <v>208</v>
      </c>
      <c r="D14" s="241" t="s">
        <v>209</v>
      </c>
      <c r="E14" s="241" t="s">
        <v>210</v>
      </c>
      <c r="F14" s="241" t="s">
        <v>255</v>
      </c>
      <c r="G14" s="241" t="s">
        <v>212</v>
      </c>
      <c r="H14" s="241" t="s">
        <v>213</v>
      </c>
      <c r="I14" s="242" t="s">
        <v>214</v>
      </c>
      <c r="J14" s="241" t="s">
        <v>215</v>
      </c>
      <c r="K14" s="241" t="s">
        <v>216</v>
      </c>
      <c r="L14" s="241" t="s">
        <v>217</v>
      </c>
      <c r="M14" s="241" t="s">
        <v>256</v>
      </c>
      <c r="N14" s="242" t="s">
        <v>219</v>
      </c>
      <c r="O14" s="241" t="s">
        <v>220</v>
      </c>
      <c r="P14" s="241" t="s">
        <v>221</v>
      </c>
      <c r="Q14" s="241" t="s">
        <v>222</v>
      </c>
      <c r="R14" s="241" t="s">
        <v>257</v>
      </c>
      <c r="S14" s="242" t="s">
        <v>224</v>
      </c>
      <c r="T14" s="241" t="s">
        <v>225</v>
      </c>
      <c r="U14" s="241" t="s">
        <v>226</v>
      </c>
      <c r="V14" s="241" t="s">
        <v>258</v>
      </c>
      <c r="W14" s="241" t="s">
        <v>228</v>
      </c>
      <c r="X14" s="241" t="s">
        <v>259</v>
      </c>
      <c r="Y14" s="241" t="s">
        <v>260</v>
      </c>
      <c r="Z14" s="241" t="s">
        <v>261</v>
      </c>
      <c r="AA14" s="241" t="s">
        <v>262</v>
      </c>
      <c r="AB14" s="241" t="s">
        <v>263</v>
      </c>
      <c r="AC14" s="239"/>
    </row>
    <row r="15" spans="1:29">
      <c r="B15" s="243" t="s">
        <v>12</v>
      </c>
      <c r="C15" s="253">
        <v>49.3</v>
      </c>
      <c r="D15" s="254">
        <v>39.6</v>
      </c>
      <c r="E15" s="254">
        <v>0.4</v>
      </c>
      <c r="F15" s="254">
        <v>0</v>
      </c>
      <c r="G15" s="254">
        <v>0.1</v>
      </c>
      <c r="H15" s="254">
        <v>9.1999999999999993</v>
      </c>
      <c r="I15" s="253">
        <v>9.8000000000000007</v>
      </c>
      <c r="J15" s="254">
        <v>3</v>
      </c>
      <c r="K15" s="254">
        <v>1.3</v>
      </c>
      <c r="L15" s="254">
        <v>1.5</v>
      </c>
      <c r="M15" s="254">
        <v>4</v>
      </c>
      <c r="N15" s="253">
        <v>8.5</v>
      </c>
      <c r="O15" s="254">
        <v>1.7</v>
      </c>
      <c r="P15" s="254">
        <v>1.2</v>
      </c>
      <c r="Q15" s="254">
        <v>3.5</v>
      </c>
      <c r="R15" s="254">
        <v>2</v>
      </c>
      <c r="S15" s="253">
        <v>26.2</v>
      </c>
      <c r="T15" s="254">
        <v>9.5</v>
      </c>
      <c r="U15" s="254">
        <v>13.9</v>
      </c>
      <c r="V15" s="254">
        <v>2.8</v>
      </c>
      <c r="W15" s="254">
        <v>1</v>
      </c>
      <c r="X15" s="254">
        <v>4.0999999999999996</v>
      </c>
      <c r="Y15" s="254">
        <v>98.8</v>
      </c>
      <c r="Z15" s="254">
        <v>1.2</v>
      </c>
      <c r="AA15" s="254">
        <v>59.2</v>
      </c>
      <c r="AB15" s="254">
        <v>100</v>
      </c>
      <c r="AC15" s="239"/>
    </row>
    <row r="16" spans="1:29">
      <c r="B16" s="243" t="s">
        <v>13</v>
      </c>
      <c r="C16" s="253">
        <v>51.4</v>
      </c>
      <c r="D16" s="254">
        <v>33.799999999999997</v>
      </c>
      <c r="E16" s="254">
        <v>4</v>
      </c>
      <c r="F16" s="254">
        <v>0.3</v>
      </c>
      <c r="G16" s="254">
        <v>0</v>
      </c>
      <c r="H16" s="254">
        <v>13.2</v>
      </c>
      <c r="I16" s="253">
        <v>9.6999999999999993</v>
      </c>
      <c r="J16" s="254">
        <v>2.2999999999999998</v>
      </c>
      <c r="K16" s="254">
        <v>1.4</v>
      </c>
      <c r="L16" s="254">
        <v>1.6</v>
      </c>
      <c r="M16" s="254">
        <v>4.4000000000000004</v>
      </c>
      <c r="N16" s="253">
        <v>6.4</v>
      </c>
      <c r="O16" s="254">
        <v>2.1</v>
      </c>
      <c r="P16" s="254">
        <v>0.2</v>
      </c>
      <c r="Q16" s="254">
        <v>0.2</v>
      </c>
      <c r="R16" s="254">
        <v>3.8</v>
      </c>
      <c r="S16" s="253">
        <v>26.5</v>
      </c>
      <c r="T16" s="254">
        <v>5.4</v>
      </c>
      <c r="U16" s="254">
        <v>18.100000000000001</v>
      </c>
      <c r="V16" s="254">
        <v>3</v>
      </c>
      <c r="W16" s="254">
        <v>0.4</v>
      </c>
      <c r="X16" s="254">
        <v>4.9000000000000004</v>
      </c>
      <c r="Y16" s="254">
        <v>99.2</v>
      </c>
      <c r="Z16" s="254">
        <v>0.8</v>
      </c>
      <c r="AA16" s="254">
        <v>65.400000000000006</v>
      </c>
      <c r="AB16" s="254">
        <v>100</v>
      </c>
      <c r="AC16" s="239"/>
    </row>
    <row r="17" spans="2:29">
      <c r="B17" s="243" t="s">
        <v>253</v>
      </c>
      <c r="C17" s="253">
        <v>70.2</v>
      </c>
      <c r="D17" s="254">
        <v>59.5</v>
      </c>
      <c r="E17" s="254">
        <v>0.1</v>
      </c>
      <c r="F17" s="254">
        <v>0</v>
      </c>
      <c r="G17" s="254">
        <v>0</v>
      </c>
      <c r="H17" s="254">
        <v>10.7</v>
      </c>
      <c r="I17" s="253">
        <v>4.5999999999999996</v>
      </c>
      <c r="J17" s="254">
        <v>0.2</v>
      </c>
      <c r="K17" s="254">
        <v>0.2</v>
      </c>
      <c r="L17" s="254">
        <v>0.6</v>
      </c>
      <c r="M17" s="254">
        <v>3.6</v>
      </c>
      <c r="N17" s="253">
        <v>9.5</v>
      </c>
      <c r="O17" s="254">
        <v>5.2</v>
      </c>
      <c r="P17" s="254">
        <v>3</v>
      </c>
      <c r="Q17" s="254">
        <v>0.6</v>
      </c>
      <c r="R17" s="254">
        <v>0.8</v>
      </c>
      <c r="S17" s="253">
        <v>7.2</v>
      </c>
      <c r="T17" s="254">
        <v>1.4</v>
      </c>
      <c r="U17" s="254">
        <v>4.9000000000000004</v>
      </c>
      <c r="V17" s="254">
        <v>1</v>
      </c>
      <c r="W17" s="254">
        <v>0.1</v>
      </c>
      <c r="X17" s="254">
        <v>6.4</v>
      </c>
      <c r="Y17" s="254">
        <v>98.1</v>
      </c>
      <c r="Z17" s="254">
        <v>1.9</v>
      </c>
      <c r="AA17" s="254">
        <v>38.700000000000003</v>
      </c>
      <c r="AB17" s="254">
        <v>100</v>
      </c>
      <c r="AC17" s="239"/>
    </row>
    <row r="18" spans="2:29">
      <c r="B18" s="243" t="s">
        <v>254</v>
      </c>
      <c r="C18" s="253">
        <v>41.5</v>
      </c>
      <c r="D18" s="254">
        <v>30.8</v>
      </c>
      <c r="E18" s="254">
        <v>0.3</v>
      </c>
      <c r="F18" s="254">
        <v>0.1</v>
      </c>
      <c r="G18" s="254">
        <v>0.2</v>
      </c>
      <c r="H18" s="254">
        <v>10</v>
      </c>
      <c r="I18" s="253">
        <v>8.6</v>
      </c>
      <c r="J18" s="254">
        <v>2.7</v>
      </c>
      <c r="K18" s="254">
        <v>1.1000000000000001</v>
      </c>
      <c r="L18" s="254">
        <v>1.3</v>
      </c>
      <c r="M18" s="254">
        <v>3.5</v>
      </c>
      <c r="N18" s="253">
        <v>22.7</v>
      </c>
      <c r="O18" s="254">
        <v>6.3</v>
      </c>
      <c r="P18" s="254">
        <v>5.0999999999999996</v>
      </c>
      <c r="Q18" s="254">
        <v>6.6</v>
      </c>
      <c r="R18" s="254">
        <v>4.5999999999999996</v>
      </c>
      <c r="S18" s="253">
        <v>20.2</v>
      </c>
      <c r="T18" s="254">
        <v>5.9</v>
      </c>
      <c r="U18" s="254">
        <v>12.2</v>
      </c>
      <c r="V18" s="254">
        <v>2.1</v>
      </c>
      <c r="W18" s="254">
        <v>0.7</v>
      </c>
      <c r="X18" s="254">
        <v>5.3</v>
      </c>
      <c r="Y18" s="254">
        <v>99</v>
      </c>
      <c r="Z18" s="254">
        <v>1</v>
      </c>
      <c r="AA18" s="254">
        <v>68.2</v>
      </c>
      <c r="AB18" s="254">
        <v>100</v>
      </c>
      <c r="AC18" s="239"/>
    </row>
    <row r="19" spans="2:29">
      <c r="B19" s="243"/>
      <c r="C19" s="244"/>
      <c r="D19" s="245"/>
      <c r="E19" s="245"/>
      <c r="F19" s="245"/>
      <c r="G19" s="245"/>
      <c r="H19" s="245"/>
      <c r="I19" s="244"/>
      <c r="J19" s="245"/>
      <c r="K19" s="245"/>
      <c r="L19" s="245"/>
      <c r="M19" s="245"/>
      <c r="N19" s="244"/>
      <c r="O19" s="245"/>
      <c r="P19" s="245"/>
      <c r="Q19" s="245"/>
      <c r="R19" s="245"/>
      <c r="S19" s="244"/>
      <c r="T19" s="245"/>
      <c r="U19" s="245"/>
      <c r="V19" s="245"/>
      <c r="W19" s="245"/>
      <c r="X19" s="245"/>
      <c r="Y19" s="245"/>
      <c r="Z19" s="245"/>
      <c r="AA19" s="245"/>
      <c r="AB19" s="245"/>
      <c r="AC19" s="239"/>
    </row>
    <row r="20" spans="2:29" s="247" customFormat="1">
      <c r="B20" s="248"/>
      <c r="C20" s="249"/>
      <c r="D20" s="250"/>
      <c r="E20" s="250"/>
      <c r="F20" s="250"/>
      <c r="G20" s="250"/>
      <c r="H20" s="250"/>
      <c r="I20" s="251"/>
      <c r="J20" s="250"/>
      <c r="K20" s="250"/>
      <c r="L20" s="250"/>
      <c r="M20" s="250"/>
      <c r="N20" s="251"/>
      <c r="O20" s="250"/>
      <c r="P20" s="250"/>
      <c r="Q20" s="250"/>
      <c r="R20" s="250"/>
      <c r="S20" s="251"/>
      <c r="T20" s="250"/>
      <c r="U20" s="250"/>
      <c r="V20" s="250"/>
      <c r="W20" s="250"/>
      <c r="X20" s="250"/>
      <c r="Y20" s="250"/>
      <c r="Z20" s="250"/>
      <c r="AA20" s="250"/>
      <c r="AB20" s="250"/>
      <c r="AC20" s="252"/>
    </row>
    <row r="21" spans="2:29" s="247" customFormat="1">
      <c r="B21" s="248"/>
      <c r="C21" s="249"/>
      <c r="D21" s="250"/>
      <c r="E21" s="250"/>
      <c r="F21" s="250"/>
      <c r="G21" s="250"/>
      <c r="H21" s="250"/>
      <c r="I21" s="251"/>
      <c r="J21" s="250"/>
      <c r="K21" s="250"/>
      <c r="L21" s="250"/>
      <c r="M21" s="250"/>
      <c r="N21" s="251"/>
      <c r="O21" s="250"/>
      <c r="P21" s="250"/>
      <c r="Q21" s="250"/>
      <c r="R21" s="250"/>
      <c r="S21" s="251"/>
      <c r="T21" s="250"/>
      <c r="U21" s="250"/>
      <c r="V21" s="250"/>
      <c r="W21" s="250"/>
      <c r="X21" s="250"/>
      <c r="Y21" s="250"/>
      <c r="Z21" s="250"/>
      <c r="AA21" s="250"/>
      <c r="AB21" s="250"/>
      <c r="AC21" s="252"/>
    </row>
    <row r="22" spans="2:29">
      <c r="I22" s="237"/>
      <c r="N22" s="237"/>
      <c r="S22" s="237"/>
    </row>
    <row r="23" spans="2:29" ht="24" customHeight="1">
      <c r="B23" s="239" t="s">
        <v>251</v>
      </c>
      <c r="C23" s="312" t="s">
        <v>206</v>
      </c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</row>
    <row r="24" spans="2:29" ht="24">
      <c r="B24" s="239" t="s">
        <v>207</v>
      </c>
      <c r="C24" s="240" t="s">
        <v>208</v>
      </c>
      <c r="D24" s="241" t="s">
        <v>209</v>
      </c>
      <c r="E24" s="241" t="s">
        <v>210</v>
      </c>
      <c r="F24" s="241" t="s">
        <v>255</v>
      </c>
      <c r="G24" s="241" t="s">
        <v>212</v>
      </c>
      <c r="H24" s="241" t="s">
        <v>213</v>
      </c>
      <c r="I24" s="242" t="s">
        <v>214</v>
      </c>
      <c r="J24" s="241" t="s">
        <v>215</v>
      </c>
      <c r="K24" s="241" t="s">
        <v>216</v>
      </c>
      <c r="L24" s="241" t="s">
        <v>217</v>
      </c>
      <c r="M24" s="241" t="s">
        <v>256</v>
      </c>
      <c r="N24" s="242" t="s">
        <v>219</v>
      </c>
      <c r="O24" s="241" t="s">
        <v>220</v>
      </c>
      <c r="P24" s="241" t="s">
        <v>221</v>
      </c>
      <c r="Q24" s="241" t="s">
        <v>222</v>
      </c>
      <c r="R24" s="241" t="s">
        <v>257</v>
      </c>
      <c r="S24" s="242" t="s">
        <v>224</v>
      </c>
      <c r="T24" s="241" t="s">
        <v>225</v>
      </c>
      <c r="U24" s="241" t="s">
        <v>226</v>
      </c>
      <c r="V24" s="241" t="s">
        <v>258</v>
      </c>
      <c r="W24" s="241" t="s">
        <v>228</v>
      </c>
      <c r="X24" s="241" t="s">
        <v>259</v>
      </c>
      <c r="Y24" s="241" t="s">
        <v>260</v>
      </c>
      <c r="Z24" s="241" t="s">
        <v>261</v>
      </c>
      <c r="AA24" s="241" t="s">
        <v>262</v>
      </c>
      <c r="AB24" s="241" t="s">
        <v>263</v>
      </c>
      <c r="AC24" s="239"/>
    </row>
    <row r="25" spans="2:29">
      <c r="B25" s="243" t="s">
        <v>12</v>
      </c>
      <c r="C25" s="253">
        <v>80</v>
      </c>
      <c r="D25" s="254">
        <v>76.7</v>
      </c>
      <c r="E25" s="254">
        <v>0.2</v>
      </c>
      <c r="F25" s="254">
        <v>0</v>
      </c>
      <c r="G25" s="254">
        <v>0.1</v>
      </c>
      <c r="H25" s="254">
        <v>3</v>
      </c>
      <c r="I25" s="253">
        <v>3.7</v>
      </c>
      <c r="J25" s="254">
        <v>1.2</v>
      </c>
      <c r="K25" s="254">
        <v>0.4</v>
      </c>
      <c r="L25" s="254">
        <v>0.7</v>
      </c>
      <c r="M25" s="254">
        <v>1.4</v>
      </c>
      <c r="N25" s="253">
        <v>5.9</v>
      </c>
      <c r="O25" s="254">
        <v>1.9</v>
      </c>
      <c r="P25" s="254">
        <v>1.7</v>
      </c>
      <c r="Q25" s="254">
        <v>1.2</v>
      </c>
      <c r="R25" s="254">
        <v>1.1000000000000001</v>
      </c>
      <c r="S25" s="253">
        <v>7.4</v>
      </c>
      <c r="T25" s="254">
        <v>2.4</v>
      </c>
      <c r="U25" s="254">
        <v>4.0999999999999996</v>
      </c>
      <c r="V25" s="254">
        <v>0.8</v>
      </c>
      <c r="W25" s="254">
        <v>0.5</v>
      </c>
      <c r="X25" s="254">
        <v>1.3</v>
      </c>
      <c r="Y25" s="254">
        <v>98.8</v>
      </c>
      <c r="Z25" s="254">
        <v>1.2</v>
      </c>
      <c r="AA25" s="254">
        <v>22.1</v>
      </c>
      <c r="AB25" s="254">
        <v>100</v>
      </c>
      <c r="AC25" s="239"/>
    </row>
    <row r="26" spans="2:29">
      <c r="B26" s="243" t="s">
        <v>13</v>
      </c>
      <c r="C26" s="253">
        <v>79.400000000000006</v>
      </c>
      <c r="D26" s="254">
        <v>71.2</v>
      </c>
      <c r="E26" s="254">
        <v>1.9</v>
      </c>
      <c r="F26" s="254">
        <v>0.1</v>
      </c>
      <c r="G26" s="254">
        <v>0.1</v>
      </c>
      <c r="H26" s="254">
        <v>6.2</v>
      </c>
      <c r="I26" s="253">
        <v>4.5</v>
      </c>
      <c r="J26" s="254">
        <v>1.4</v>
      </c>
      <c r="K26" s="254">
        <v>0.5</v>
      </c>
      <c r="L26" s="254">
        <v>0.9</v>
      </c>
      <c r="M26" s="254">
        <v>1.7</v>
      </c>
      <c r="N26" s="253">
        <v>4.5999999999999996</v>
      </c>
      <c r="O26" s="254">
        <v>1.7</v>
      </c>
      <c r="P26" s="254">
        <v>1</v>
      </c>
      <c r="Q26" s="254">
        <v>0.3</v>
      </c>
      <c r="R26" s="254">
        <v>1.6</v>
      </c>
      <c r="S26" s="253">
        <v>8.3000000000000007</v>
      </c>
      <c r="T26" s="254">
        <v>2.1</v>
      </c>
      <c r="U26" s="254">
        <v>5.3</v>
      </c>
      <c r="V26" s="254">
        <v>0.9</v>
      </c>
      <c r="W26" s="254">
        <v>0.3</v>
      </c>
      <c r="X26" s="254">
        <v>1.6</v>
      </c>
      <c r="Y26" s="254">
        <v>98.8</v>
      </c>
      <c r="Z26" s="254">
        <v>1.2</v>
      </c>
      <c r="AA26" s="254">
        <v>27.6</v>
      </c>
      <c r="AB26" s="254">
        <v>100</v>
      </c>
      <c r="AC26" s="239"/>
    </row>
    <row r="27" spans="2:29">
      <c r="B27" s="243" t="s">
        <v>253</v>
      </c>
      <c r="C27" s="253">
        <v>75.2</v>
      </c>
      <c r="D27" s="254">
        <v>70.599999999999994</v>
      </c>
      <c r="E27" s="254">
        <v>0.3</v>
      </c>
      <c r="F27" s="254">
        <v>0</v>
      </c>
      <c r="G27" s="254">
        <v>0.1</v>
      </c>
      <c r="H27" s="254">
        <v>4.2</v>
      </c>
      <c r="I27" s="253">
        <v>3.6</v>
      </c>
      <c r="J27" s="254">
        <v>1.1000000000000001</v>
      </c>
      <c r="K27" s="254">
        <v>0.3</v>
      </c>
      <c r="L27" s="254">
        <v>0.7</v>
      </c>
      <c r="M27" s="254">
        <v>1.5</v>
      </c>
      <c r="N27" s="253">
        <v>9.5</v>
      </c>
      <c r="O27" s="254">
        <v>4</v>
      </c>
      <c r="P27" s="254">
        <v>3.4</v>
      </c>
      <c r="Q27" s="254">
        <v>1</v>
      </c>
      <c r="R27" s="254">
        <v>1</v>
      </c>
      <c r="S27" s="253">
        <v>4.9000000000000004</v>
      </c>
      <c r="T27" s="254">
        <v>1.7</v>
      </c>
      <c r="U27" s="254">
        <v>2.6</v>
      </c>
      <c r="V27" s="254">
        <v>0.6</v>
      </c>
      <c r="W27" s="254">
        <v>0.6</v>
      </c>
      <c r="X27" s="254">
        <v>1.9</v>
      </c>
      <c r="Y27" s="254">
        <v>95.7</v>
      </c>
      <c r="Z27" s="254">
        <v>4.3</v>
      </c>
      <c r="AA27" s="254">
        <v>25.1</v>
      </c>
      <c r="AB27" s="254">
        <v>100</v>
      </c>
      <c r="AC27" s="239"/>
    </row>
    <row r="28" spans="2:29">
      <c r="B28" s="243" t="s">
        <v>254</v>
      </c>
      <c r="C28" s="253">
        <v>81.7</v>
      </c>
      <c r="D28" s="254">
        <v>78.2</v>
      </c>
      <c r="E28" s="254">
        <v>0.2</v>
      </c>
      <c r="F28" s="254">
        <v>0</v>
      </c>
      <c r="G28" s="254">
        <v>0.1</v>
      </c>
      <c r="H28" s="254">
        <v>3.1</v>
      </c>
      <c r="I28" s="253">
        <v>3.4</v>
      </c>
      <c r="J28" s="254">
        <v>1.2</v>
      </c>
      <c r="K28" s="254">
        <v>0.3</v>
      </c>
      <c r="L28" s="254">
        <v>0.7</v>
      </c>
      <c r="M28" s="254">
        <v>1.2</v>
      </c>
      <c r="N28" s="253">
        <v>8.4</v>
      </c>
      <c r="O28" s="254">
        <v>2.6</v>
      </c>
      <c r="P28" s="254">
        <v>3.3</v>
      </c>
      <c r="Q28" s="254">
        <v>1.4</v>
      </c>
      <c r="R28" s="254">
        <v>1.2</v>
      </c>
      <c r="S28" s="253">
        <v>3.8</v>
      </c>
      <c r="T28" s="254">
        <v>1.2</v>
      </c>
      <c r="U28" s="254">
        <v>2.1</v>
      </c>
      <c r="V28" s="254">
        <v>0.4</v>
      </c>
      <c r="W28" s="254">
        <v>0.4</v>
      </c>
      <c r="X28" s="254">
        <v>1.1000000000000001</v>
      </c>
      <c r="Y28" s="254">
        <v>98.8</v>
      </c>
      <c r="Z28" s="254">
        <v>1.2</v>
      </c>
      <c r="AA28" s="254">
        <v>20.5</v>
      </c>
      <c r="AB28" s="254">
        <v>100</v>
      </c>
      <c r="AC28" s="239"/>
    </row>
    <row r="29" spans="2:29">
      <c r="B29" s="243"/>
      <c r="C29" s="244"/>
      <c r="D29" s="245"/>
      <c r="E29" s="245"/>
      <c r="F29" s="245"/>
      <c r="G29" s="245"/>
      <c r="H29" s="245"/>
      <c r="I29" s="244"/>
      <c r="J29" s="245"/>
      <c r="K29" s="245"/>
      <c r="L29" s="245"/>
      <c r="M29" s="245"/>
      <c r="N29" s="244"/>
      <c r="O29" s="245"/>
      <c r="P29" s="245"/>
      <c r="Q29" s="245"/>
      <c r="R29" s="245"/>
      <c r="S29" s="244"/>
      <c r="T29" s="245"/>
      <c r="U29" s="245"/>
      <c r="V29" s="245"/>
      <c r="W29" s="245"/>
      <c r="X29" s="245"/>
      <c r="Y29" s="245"/>
      <c r="Z29" s="245"/>
      <c r="AA29" s="245"/>
      <c r="AB29" s="245"/>
      <c r="AC29" s="239"/>
    </row>
    <row r="30" spans="2:29">
      <c r="B30" s="243"/>
      <c r="C30" s="246"/>
      <c r="D30" s="245"/>
      <c r="E30" s="245"/>
      <c r="F30" s="245"/>
      <c r="G30" s="245"/>
      <c r="H30" s="245"/>
      <c r="I30" s="244"/>
      <c r="J30" s="245"/>
      <c r="K30" s="245"/>
      <c r="L30" s="245"/>
      <c r="M30" s="245"/>
      <c r="N30" s="244"/>
      <c r="O30" s="245"/>
      <c r="P30" s="245"/>
      <c r="Q30" s="245"/>
      <c r="R30" s="245"/>
      <c r="S30" s="244"/>
      <c r="T30" s="245"/>
      <c r="U30" s="245"/>
      <c r="V30" s="245"/>
      <c r="W30" s="245"/>
      <c r="X30" s="245"/>
      <c r="Y30" s="245"/>
      <c r="Z30" s="245"/>
      <c r="AA30" s="245"/>
      <c r="AB30" s="245"/>
      <c r="AC30" s="239"/>
    </row>
    <row r="31" spans="2:29">
      <c r="I31" s="237"/>
      <c r="N31" s="237"/>
      <c r="S31" s="237"/>
    </row>
    <row r="32" spans="2:29" ht="24" customHeight="1">
      <c r="B32" s="239" t="s">
        <v>252</v>
      </c>
      <c r="C32" s="312" t="s">
        <v>206</v>
      </c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</row>
    <row r="33" spans="1:29" ht="24">
      <c r="B33" s="239" t="s">
        <v>207</v>
      </c>
      <c r="C33" s="240" t="s">
        <v>208</v>
      </c>
      <c r="D33" s="241" t="s">
        <v>209</v>
      </c>
      <c r="E33" s="241" t="s">
        <v>210</v>
      </c>
      <c r="F33" s="241" t="s">
        <v>255</v>
      </c>
      <c r="G33" s="241" t="s">
        <v>212</v>
      </c>
      <c r="H33" s="241" t="s">
        <v>213</v>
      </c>
      <c r="I33" s="242" t="s">
        <v>214</v>
      </c>
      <c r="J33" s="241" t="s">
        <v>215</v>
      </c>
      <c r="K33" s="241" t="s">
        <v>216</v>
      </c>
      <c r="L33" s="241" t="s">
        <v>217</v>
      </c>
      <c r="M33" s="241" t="s">
        <v>256</v>
      </c>
      <c r="N33" s="242" t="s">
        <v>219</v>
      </c>
      <c r="O33" s="241" t="s">
        <v>220</v>
      </c>
      <c r="P33" s="241" t="s">
        <v>221</v>
      </c>
      <c r="Q33" s="241" t="s">
        <v>222</v>
      </c>
      <c r="R33" s="241" t="s">
        <v>257</v>
      </c>
      <c r="S33" s="242" t="s">
        <v>224</v>
      </c>
      <c r="T33" s="241" t="s">
        <v>225</v>
      </c>
      <c r="U33" s="241" t="s">
        <v>226</v>
      </c>
      <c r="V33" s="241" t="s">
        <v>258</v>
      </c>
      <c r="W33" s="241" t="s">
        <v>228</v>
      </c>
      <c r="X33" s="241" t="s">
        <v>259</v>
      </c>
      <c r="Y33" s="241" t="s">
        <v>260</v>
      </c>
      <c r="Z33" s="241" t="s">
        <v>261</v>
      </c>
      <c r="AA33" s="241" t="s">
        <v>262</v>
      </c>
      <c r="AB33" s="241" t="s">
        <v>263</v>
      </c>
      <c r="AC33" s="239"/>
    </row>
    <row r="34" spans="1:29">
      <c r="B34" s="243" t="s">
        <v>12</v>
      </c>
      <c r="C34" s="253">
        <v>40.9</v>
      </c>
      <c r="D34" s="254">
        <v>33.6</v>
      </c>
      <c r="E34" s="254">
        <v>0.4</v>
      </c>
      <c r="F34" s="254">
        <v>0</v>
      </c>
      <c r="G34" s="254">
        <v>0.1</v>
      </c>
      <c r="H34" s="254">
        <v>6.8</v>
      </c>
      <c r="I34" s="253">
        <v>7.8</v>
      </c>
      <c r="J34" s="254">
        <v>2.4</v>
      </c>
      <c r="K34" s="254">
        <v>1</v>
      </c>
      <c r="L34" s="254">
        <v>1.1000000000000001</v>
      </c>
      <c r="M34" s="254">
        <v>3.3</v>
      </c>
      <c r="N34" s="253">
        <v>12.7</v>
      </c>
      <c r="O34" s="254">
        <v>2.8</v>
      </c>
      <c r="P34" s="254">
        <v>1.2</v>
      </c>
      <c r="Q34" s="254">
        <v>5.3</v>
      </c>
      <c r="R34" s="254">
        <v>3.4</v>
      </c>
      <c r="S34" s="253">
        <v>31.3</v>
      </c>
      <c r="T34" s="254">
        <v>10.4</v>
      </c>
      <c r="U34" s="254">
        <v>17.399999999999999</v>
      </c>
      <c r="V34" s="254">
        <v>3.6</v>
      </c>
      <c r="W34" s="254">
        <v>1.2</v>
      </c>
      <c r="X34" s="254">
        <v>4.8</v>
      </c>
      <c r="Y34" s="254">
        <v>98.7</v>
      </c>
      <c r="Z34" s="254">
        <v>1.3</v>
      </c>
      <c r="AA34" s="254">
        <v>65.099999999999994</v>
      </c>
      <c r="AB34" s="254">
        <v>100</v>
      </c>
      <c r="AC34" s="239"/>
    </row>
    <row r="35" spans="1:29">
      <c r="B35" s="243" t="s">
        <v>13</v>
      </c>
      <c r="C35" s="253">
        <v>47.8</v>
      </c>
      <c r="D35" s="254">
        <v>32.9</v>
      </c>
      <c r="E35" s="254">
        <v>4.2</v>
      </c>
      <c r="F35" s="254">
        <v>0.1</v>
      </c>
      <c r="G35" s="254">
        <v>0.1</v>
      </c>
      <c r="H35" s="254">
        <v>10.6</v>
      </c>
      <c r="I35" s="253">
        <v>8.4</v>
      </c>
      <c r="J35" s="254">
        <v>2.2000000000000002</v>
      </c>
      <c r="K35" s="254">
        <v>1.1000000000000001</v>
      </c>
      <c r="L35" s="254">
        <v>1.4</v>
      </c>
      <c r="M35" s="254">
        <v>3.7</v>
      </c>
      <c r="N35" s="253">
        <v>7.7</v>
      </c>
      <c r="O35" s="254">
        <v>2.7</v>
      </c>
      <c r="P35" s="254">
        <v>1</v>
      </c>
      <c r="Q35" s="254">
        <v>0.6</v>
      </c>
      <c r="R35" s="254">
        <v>3.5</v>
      </c>
      <c r="S35" s="253">
        <v>29</v>
      </c>
      <c r="T35" s="254">
        <v>7.2</v>
      </c>
      <c r="U35" s="254">
        <v>18.7</v>
      </c>
      <c r="V35" s="254">
        <v>3.1</v>
      </c>
      <c r="W35" s="254">
        <v>0.4</v>
      </c>
      <c r="X35" s="254">
        <v>5</v>
      </c>
      <c r="Y35" s="254">
        <v>98.3</v>
      </c>
      <c r="Z35" s="254">
        <v>1.7</v>
      </c>
      <c r="AA35" s="254">
        <v>65.400000000000006</v>
      </c>
      <c r="AB35" s="254">
        <v>100</v>
      </c>
      <c r="AC35" s="239"/>
    </row>
    <row r="36" spans="1:29">
      <c r="B36" s="243" t="s">
        <v>253</v>
      </c>
      <c r="C36" s="253">
        <v>39.9</v>
      </c>
      <c r="D36" s="254">
        <v>29.3</v>
      </c>
      <c r="E36" s="254">
        <v>0.2</v>
      </c>
      <c r="F36" s="254" t="s">
        <v>272</v>
      </c>
      <c r="G36" s="254">
        <v>0.1</v>
      </c>
      <c r="H36" s="254">
        <v>10.3</v>
      </c>
      <c r="I36" s="253">
        <v>6.4</v>
      </c>
      <c r="J36" s="254">
        <v>2.4</v>
      </c>
      <c r="K36" s="254">
        <v>0.7</v>
      </c>
      <c r="L36" s="254">
        <v>0.4</v>
      </c>
      <c r="M36" s="254">
        <v>2.9</v>
      </c>
      <c r="N36" s="253">
        <v>10.4</v>
      </c>
      <c r="O36" s="254">
        <v>5.8</v>
      </c>
      <c r="P36" s="254">
        <v>1.4</v>
      </c>
      <c r="Q36" s="254">
        <v>2</v>
      </c>
      <c r="R36" s="254">
        <v>1.2</v>
      </c>
      <c r="S36" s="253">
        <v>16</v>
      </c>
      <c r="T36" s="254">
        <v>7.4</v>
      </c>
      <c r="U36" s="254">
        <v>7</v>
      </c>
      <c r="V36" s="254">
        <v>1.6</v>
      </c>
      <c r="W36" s="254">
        <v>0.4</v>
      </c>
      <c r="X36" s="254">
        <v>6.3</v>
      </c>
      <c r="Y36" s="254">
        <v>79.3</v>
      </c>
      <c r="Z36" s="254">
        <v>20.7</v>
      </c>
      <c r="AA36" s="254">
        <v>50</v>
      </c>
      <c r="AB36" s="254">
        <v>100</v>
      </c>
      <c r="AC36" s="239"/>
    </row>
    <row r="37" spans="1:29">
      <c r="B37" s="243" t="s">
        <v>254</v>
      </c>
      <c r="C37" s="253">
        <v>45.7</v>
      </c>
      <c r="D37" s="254">
        <v>36.9</v>
      </c>
      <c r="E37" s="254">
        <v>0.4</v>
      </c>
      <c r="F37" s="254">
        <v>0.1</v>
      </c>
      <c r="G37" s="254">
        <v>0.1</v>
      </c>
      <c r="H37" s="254">
        <v>8.1999999999999993</v>
      </c>
      <c r="I37" s="253">
        <v>7.5</v>
      </c>
      <c r="J37" s="254">
        <v>2.5</v>
      </c>
      <c r="K37" s="254">
        <v>0.9</v>
      </c>
      <c r="L37" s="254">
        <v>1.1000000000000001</v>
      </c>
      <c r="M37" s="254">
        <v>2.9</v>
      </c>
      <c r="N37" s="253">
        <v>21.4</v>
      </c>
      <c r="O37" s="254">
        <v>7.1</v>
      </c>
      <c r="P37" s="254">
        <v>4.5999999999999996</v>
      </c>
      <c r="Q37" s="254">
        <v>5.4</v>
      </c>
      <c r="R37" s="254">
        <v>4.3</v>
      </c>
      <c r="S37" s="253">
        <v>18.100000000000001</v>
      </c>
      <c r="T37" s="254">
        <v>5.9</v>
      </c>
      <c r="U37" s="254">
        <v>10.5</v>
      </c>
      <c r="V37" s="254">
        <v>1.7</v>
      </c>
      <c r="W37" s="254">
        <v>0.8</v>
      </c>
      <c r="X37" s="254">
        <v>5</v>
      </c>
      <c r="Y37" s="254">
        <v>98.5</v>
      </c>
      <c r="Z37" s="254">
        <v>1.5</v>
      </c>
      <c r="AA37" s="254">
        <v>61.6</v>
      </c>
      <c r="AB37" s="254">
        <v>100</v>
      </c>
      <c r="AC37" s="239"/>
    </row>
    <row r="38" spans="1:29">
      <c r="B38" s="243"/>
      <c r="C38" s="244"/>
      <c r="D38" s="245"/>
      <c r="E38" s="245"/>
      <c r="F38" s="245"/>
      <c r="G38" s="245"/>
      <c r="H38" s="245"/>
      <c r="I38" s="244"/>
      <c r="J38" s="245"/>
      <c r="K38" s="245"/>
      <c r="L38" s="245"/>
      <c r="M38" s="245"/>
      <c r="N38" s="244"/>
      <c r="O38" s="245"/>
      <c r="P38" s="245"/>
      <c r="Q38" s="245"/>
      <c r="R38" s="245"/>
      <c r="S38" s="244"/>
      <c r="T38" s="245"/>
      <c r="U38" s="245"/>
      <c r="V38" s="245"/>
      <c r="W38" s="245"/>
      <c r="X38" s="245"/>
      <c r="Y38" s="245"/>
      <c r="Z38" s="245"/>
      <c r="AA38" s="245"/>
      <c r="AB38" s="245"/>
      <c r="AC38" s="239"/>
    </row>
    <row r="39" spans="1:29">
      <c r="B39" s="243"/>
      <c r="C39" s="246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39"/>
    </row>
    <row r="41" spans="1:29">
      <c r="A41" s="243">
        <v>1</v>
      </c>
      <c r="B41" s="243" t="s">
        <v>264</v>
      </c>
      <c r="C41" s="246"/>
    </row>
    <row r="42" spans="1:29">
      <c r="A42" s="243">
        <v>2</v>
      </c>
      <c r="B42" s="243" t="s">
        <v>265</v>
      </c>
      <c r="C42" s="246"/>
    </row>
    <row r="43" spans="1:29">
      <c r="A43" s="243">
        <v>3</v>
      </c>
      <c r="B43" s="243" t="s">
        <v>266</v>
      </c>
      <c r="C43" s="246"/>
    </row>
    <row r="44" spans="1:29">
      <c r="A44" s="243">
        <v>4</v>
      </c>
      <c r="B44" s="243" t="s">
        <v>267</v>
      </c>
      <c r="C44" s="246"/>
    </row>
    <row r="45" spans="1:29">
      <c r="A45" s="243">
        <v>5</v>
      </c>
      <c r="B45" s="243" t="s">
        <v>268</v>
      </c>
      <c r="C45" s="246"/>
    </row>
    <row r="46" spans="1:29">
      <c r="A46" s="243">
        <v>6</v>
      </c>
      <c r="B46" s="243" t="s">
        <v>269</v>
      </c>
      <c r="C46" s="246"/>
    </row>
    <row r="47" spans="1:29">
      <c r="A47" s="243">
        <v>7</v>
      </c>
      <c r="B47" s="243" t="s">
        <v>270</v>
      </c>
      <c r="C47" s="246"/>
    </row>
    <row r="48" spans="1:29">
      <c r="A48" s="243"/>
      <c r="B48" s="238" t="s">
        <v>271</v>
      </c>
    </row>
    <row r="49" spans="2:2">
      <c r="B49" s="238" t="s">
        <v>273</v>
      </c>
    </row>
  </sheetData>
  <mergeCells count="4">
    <mergeCell ref="C3:AB3"/>
    <mergeCell ref="C13:AB13"/>
    <mergeCell ref="C23:AB23"/>
    <mergeCell ref="C32:AB32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47"/>
  <sheetViews>
    <sheetView workbookViewId="0"/>
  </sheetViews>
  <sheetFormatPr defaultRowHeight="12"/>
  <cols>
    <col min="1" max="1" width="4.7109375" style="238" customWidth="1"/>
    <col min="2" max="2" width="60.7109375" style="238" customWidth="1"/>
    <col min="3" max="3" width="16.7109375" style="237" customWidth="1"/>
    <col min="4" max="25" width="16.7109375" style="238" customWidth="1"/>
    <col min="26" max="16384" width="9.140625" style="238"/>
  </cols>
  <sheetData>
    <row r="1" spans="1:26">
      <c r="A1" s="237" t="s">
        <v>204</v>
      </c>
    </row>
    <row r="3" spans="1:26" ht="24">
      <c r="B3" s="239" t="s">
        <v>205</v>
      </c>
      <c r="C3" s="312" t="s">
        <v>206</v>
      </c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6" ht="24">
      <c r="B4" s="239" t="s">
        <v>207</v>
      </c>
      <c r="C4" s="240" t="s">
        <v>208</v>
      </c>
      <c r="D4" s="241" t="s">
        <v>209</v>
      </c>
      <c r="E4" s="241" t="s">
        <v>210</v>
      </c>
      <c r="F4" s="241" t="s">
        <v>211</v>
      </c>
      <c r="G4" s="241" t="s">
        <v>212</v>
      </c>
      <c r="H4" s="241" t="s">
        <v>213</v>
      </c>
      <c r="I4" s="242" t="s">
        <v>214</v>
      </c>
      <c r="J4" s="241" t="s">
        <v>215</v>
      </c>
      <c r="K4" s="241" t="s">
        <v>216</v>
      </c>
      <c r="L4" s="241" t="s">
        <v>217</v>
      </c>
      <c r="M4" s="241" t="s">
        <v>218</v>
      </c>
      <c r="N4" s="242" t="s">
        <v>219</v>
      </c>
      <c r="O4" s="241" t="s">
        <v>220</v>
      </c>
      <c r="P4" s="241" t="s">
        <v>221</v>
      </c>
      <c r="Q4" s="241" t="s">
        <v>222</v>
      </c>
      <c r="R4" s="241" t="s">
        <v>223</v>
      </c>
      <c r="S4" s="242" t="s">
        <v>224</v>
      </c>
      <c r="T4" s="241" t="s">
        <v>225</v>
      </c>
      <c r="U4" s="241" t="s">
        <v>226</v>
      </c>
      <c r="V4" s="241" t="s">
        <v>227</v>
      </c>
      <c r="W4" s="241" t="s">
        <v>228</v>
      </c>
      <c r="X4" s="241" t="s">
        <v>229</v>
      </c>
      <c r="Y4" s="241" t="s">
        <v>230</v>
      </c>
      <c r="Z4" s="239"/>
    </row>
    <row r="5" spans="1:26">
      <c r="B5" s="243" t="s">
        <v>12</v>
      </c>
      <c r="C5" s="244">
        <v>0.84499999999999997</v>
      </c>
      <c r="D5" s="245">
        <v>0.80600000000000005</v>
      </c>
      <c r="E5" s="245">
        <v>2E-3</v>
      </c>
      <c r="F5" s="245">
        <v>1E-3</v>
      </c>
      <c r="G5" s="245">
        <v>3.0000000000000001E-3</v>
      </c>
      <c r="H5" s="245">
        <v>3.4000000000000002E-2</v>
      </c>
      <c r="I5" s="244">
        <v>4.2000000000000003E-2</v>
      </c>
      <c r="J5" s="245">
        <v>1.0999999999999999E-2</v>
      </c>
      <c r="K5" s="245">
        <v>5.0000000000000001E-3</v>
      </c>
      <c r="L5" s="245">
        <v>1.0999999999999999E-2</v>
      </c>
      <c r="M5" s="245">
        <v>1.4999999999999999E-2</v>
      </c>
      <c r="N5" s="244">
        <v>5.7000000000000002E-2</v>
      </c>
      <c r="O5" s="245">
        <v>1.4999999999999999E-2</v>
      </c>
      <c r="P5" s="245">
        <v>2.5999999999999999E-2</v>
      </c>
      <c r="Q5" s="245">
        <v>8.0000000000000002E-3</v>
      </c>
      <c r="R5" s="245">
        <v>8.9999999999999993E-3</v>
      </c>
      <c r="S5" s="244">
        <v>3.6999999999999998E-2</v>
      </c>
      <c r="T5" s="245">
        <v>0.01</v>
      </c>
      <c r="U5" s="245">
        <v>2.1999999999999999E-2</v>
      </c>
      <c r="V5" s="245">
        <v>5.0000000000000001E-3</v>
      </c>
      <c r="W5" s="245">
        <v>3.0000000000000001E-3</v>
      </c>
      <c r="X5" s="245">
        <v>8.9999999999999993E-3</v>
      </c>
      <c r="Y5" s="245">
        <v>7.0000000000000001E-3</v>
      </c>
      <c r="Z5" s="239"/>
    </row>
    <row r="6" spans="1:26">
      <c r="B6" s="243" t="s">
        <v>13</v>
      </c>
      <c r="C6" s="244">
        <v>0.754</v>
      </c>
      <c r="D6" s="245">
        <v>0.65600000000000003</v>
      </c>
      <c r="E6" s="245">
        <v>1.4999999999999999E-2</v>
      </c>
      <c r="F6" s="245">
        <v>2E-3</v>
      </c>
      <c r="G6" s="245">
        <v>1E-3</v>
      </c>
      <c r="H6" s="245">
        <v>0.08</v>
      </c>
      <c r="I6" s="244">
        <v>0.06</v>
      </c>
      <c r="J6" s="245">
        <v>1.4999999999999999E-2</v>
      </c>
      <c r="K6" s="245">
        <v>8.9999999999999993E-3</v>
      </c>
      <c r="L6" s="245">
        <v>1.2E-2</v>
      </c>
      <c r="M6" s="245">
        <v>2.4E-2</v>
      </c>
      <c r="N6" s="244">
        <v>6.6000000000000003E-2</v>
      </c>
      <c r="O6" s="245">
        <v>2.5999999999999999E-2</v>
      </c>
      <c r="P6" s="245">
        <v>1.4E-2</v>
      </c>
      <c r="Q6" s="245">
        <v>2E-3</v>
      </c>
      <c r="R6" s="245">
        <v>2.4E-2</v>
      </c>
      <c r="S6" s="244">
        <v>9.2999999999999999E-2</v>
      </c>
      <c r="T6" s="245">
        <v>1.6E-2</v>
      </c>
      <c r="U6" s="245">
        <v>6.6000000000000003E-2</v>
      </c>
      <c r="V6" s="245">
        <v>1.2E-2</v>
      </c>
      <c r="W6" s="245">
        <v>3.0000000000000001E-3</v>
      </c>
      <c r="X6" s="245">
        <v>1.7999999999999999E-2</v>
      </c>
      <c r="Y6" s="245">
        <v>6.0000000000000001E-3</v>
      </c>
      <c r="Z6" s="239"/>
    </row>
    <row r="7" spans="1:26">
      <c r="B7" s="243" t="s">
        <v>231</v>
      </c>
      <c r="C7" s="244">
        <v>0.79900000000000004</v>
      </c>
      <c r="D7" s="245">
        <v>0.75</v>
      </c>
      <c r="E7" s="245">
        <v>1E-3</v>
      </c>
      <c r="F7" s="245">
        <v>1E-3</v>
      </c>
      <c r="G7" s="245">
        <v>1E-3</v>
      </c>
      <c r="H7" s="245">
        <v>4.5999999999999999E-2</v>
      </c>
      <c r="I7" s="244">
        <v>3.5999999999999997E-2</v>
      </c>
      <c r="J7" s="245">
        <v>6.0000000000000001E-3</v>
      </c>
      <c r="K7" s="245">
        <v>4.0000000000000001E-3</v>
      </c>
      <c r="L7" s="245">
        <v>7.0000000000000001E-3</v>
      </c>
      <c r="M7" s="245">
        <v>1.7999999999999999E-2</v>
      </c>
      <c r="N7" s="244">
        <v>9.4E-2</v>
      </c>
      <c r="O7" s="245">
        <v>4.1000000000000002E-2</v>
      </c>
      <c r="P7" s="245">
        <v>3.9E-2</v>
      </c>
      <c r="Q7" s="245">
        <v>4.0000000000000001E-3</v>
      </c>
      <c r="R7" s="245">
        <v>8.9999999999999993E-3</v>
      </c>
      <c r="S7" s="244">
        <v>4.1000000000000002E-2</v>
      </c>
      <c r="T7" s="245">
        <v>0.01</v>
      </c>
      <c r="U7" s="245">
        <v>2.8000000000000001E-2</v>
      </c>
      <c r="V7" s="245">
        <v>4.0000000000000001E-3</v>
      </c>
      <c r="W7" s="245">
        <v>3.0000000000000001E-3</v>
      </c>
      <c r="X7" s="245">
        <v>1.7000000000000001E-2</v>
      </c>
      <c r="Y7" s="245">
        <v>1.0999999999999999E-2</v>
      </c>
      <c r="Z7" s="239"/>
    </row>
    <row r="8" spans="1:26">
      <c r="B8" s="243" t="s">
        <v>232</v>
      </c>
      <c r="C8" s="244">
        <v>0.74099999999999999</v>
      </c>
      <c r="D8" s="245">
        <v>0.68799999999999994</v>
      </c>
      <c r="E8" s="245">
        <v>2E-3</v>
      </c>
      <c r="F8" s="245">
        <v>1E-3</v>
      </c>
      <c r="G8" s="245">
        <v>3.0000000000000001E-3</v>
      </c>
      <c r="H8" s="245">
        <v>4.7E-2</v>
      </c>
      <c r="I8" s="244">
        <v>5.1999999999999998E-2</v>
      </c>
      <c r="J8" s="245">
        <v>1.4999999999999999E-2</v>
      </c>
      <c r="K8" s="245">
        <v>6.0000000000000001E-3</v>
      </c>
      <c r="L8" s="245">
        <v>1.2E-2</v>
      </c>
      <c r="M8" s="245">
        <v>1.7999999999999999E-2</v>
      </c>
      <c r="N8" s="244">
        <v>0.123</v>
      </c>
      <c r="O8" s="245">
        <v>0.03</v>
      </c>
      <c r="P8" s="245">
        <v>5.1999999999999998E-2</v>
      </c>
      <c r="Q8" s="245">
        <v>2.1999999999999999E-2</v>
      </c>
      <c r="R8" s="245">
        <v>1.9E-2</v>
      </c>
      <c r="S8" s="244">
        <v>5.6000000000000001E-2</v>
      </c>
      <c r="T8" s="245">
        <v>1.4E-2</v>
      </c>
      <c r="U8" s="245">
        <v>3.5000000000000003E-2</v>
      </c>
      <c r="V8" s="245">
        <v>7.0000000000000001E-3</v>
      </c>
      <c r="W8" s="245">
        <v>4.0000000000000001E-3</v>
      </c>
      <c r="X8" s="245">
        <v>1.7999999999999999E-2</v>
      </c>
      <c r="Y8" s="245">
        <v>7.0000000000000001E-3</v>
      </c>
      <c r="Z8" s="239"/>
    </row>
    <row r="9" spans="1:26">
      <c r="B9" s="243" t="s">
        <v>233</v>
      </c>
      <c r="C9" s="244">
        <v>0.76300000000000001</v>
      </c>
      <c r="D9" s="245">
        <v>0.70799999999999996</v>
      </c>
      <c r="E9" s="245">
        <v>3.0000000000000001E-3</v>
      </c>
      <c r="F9" s="245">
        <v>1E-3</v>
      </c>
      <c r="G9" s="245">
        <v>3.0000000000000001E-3</v>
      </c>
      <c r="H9" s="245">
        <v>4.8000000000000001E-2</v>
      </c>
      <c r="I9" s="244">
        <v>5.0999999999999997E-2</v>
      </c>
      <c r="J9" s="245">
        <v>1.4E-2</v>
      </c>
      <c r="K9" s="245">
        <v>6.0000000000000001E-3</v>
      </c>
      <c r="L9" s="245">
        <v>1.2E-2</v>
      </c>
      <c r="M9" s="245">
        <v>1.7999999999999999E-2</v>
      </c>
      <c r="N9" s="244">
        <v>0.104</v>
      </c>
      <c r="O9" s="245">
        <v>2.7E-2</v>
      </c>
      <c r="P9" s="245">
        <v>4.2999999999999997E-2</v>
      </c>
      <c r="Q9" s="245">
        <v>1.7000000000000001E-2</v>
      </c>
      <c r="R9" s="245">
        <v>1.7000000000000001E-2</v>
      </c>
      <c r="S9" s="244">
        <v>5.6000000000000001E-2</v>
      </c>
      <c r="T9" s="245">
        <v>1.2999999999999999E-2</v>
      </c>
      <c r="U9" s="245">
        <v>3.5000000000000003E-2</v>
      </c>
      <c r="V9" s="245">
        <v>7.0000000000000001E-3</v>
      </c>
      <c r="W9" s="245">
        <v>4.0000000000000001E-3</v>
      </c>
      <c r="X9" s="245">
        <v>1.6E-2</v>
      </c>
      <c r="Y9" s="245">
        <v>7.0000000000000001E-3</v>
      </c>
      <c r="Z9" s="239"/>
    </row>
    <row r="10" spans="1:26">
      <c r="B10" s="243"/>
      <c r="C10" s="246"/>
      <c r="D10" s="245"/>
      <c r="E10" s="245"/>
      <c r="F10" s="245"/>
      <c r="G10" s="245"/>
      <c r="H10" s="245"/>
      <c r="I10" s="244"/>
      <c r="J10" s="245"/>
      <c r="K10" s="245"/>
      <c r="L10" s="245"/>
      <c r="M10" s="245"/>
      <c r="N10" s="244"/>
      <c r="O10" s="245"/>
      <c r="P10" s="245"/>
      <c r="Q10" s="245"/>
      <c r="R10" s="245"/>
      <c r="S10" s="244"/>
      <c r="T10" s="245"/>
      <c r="U10" s="245"/>
      <c r="V10" s="245"/>
      <c r="W10" s="245"/>
      <c r="X10" s="245"/>
      <c r="Y10" s="245"/>
      <c r="Z10" s="239"/>
    </row>
    <row r="11" spans="1:26" s="247" customFormat="1">
      <c r="B11" s="248"/>
      <c r="C11" s="249"/>
      <c r="D11" s="250"/>
      <c r="E11" s="250"/>
      <c r="F11" s="250"/>
      <c r="G11" s="250"/>
      <c r="H11" s="250"/>
      <c r="I11" s="251"/>
      <c r="J11" s="250"/>
      <c r="K11" s="250"/>
      <c r="L11" s="250"/>
      <c r="M11" s="250"/>
      <c r="N11" s="251"/>
      <c r="O11" s="250"/>
      <c r="P11" s="250"/>
      <c r="Q11" s="250"/>
      <c r="R11" s="250"/>
      <c r="S11" s="251"/>
      <c r="T11" s="250"/>
      <c r="U11" s="250"/>
      <c r="V11" s="250"/>
      <c r="W11" s="250"/>
      <c r="X11" s="250"/>
      <c r="Y11" s="250"/>
      <c r="Z11" s="252"/>
    </row>
    <row r="12" spans="1:26">
      <c r="I12" s="237"/>
      <c r="N12" s="237"/>
      <c r="S12" s="237"/>
    </row>
    <row r="13" spans="1:26" ht="24">
      <c r="B13" s="239" t="s">
        <v>234</v>
      </c>
      <c r="C13" s="312" t="s">
        <v>206</v>
      </c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/>
    </row>
    <row r="14" spans="1:26" ht="24">
      <c r="B14" s="239" t="s">
        <v>207</v>
      </c>
      <c r="C14" s="240" t="s">
        <v>208</v>
      </c>
      <c r="D14" s="241" t="s">
        <v>209</v>
      </c>
      <c r="E14" s="241" t="s">
        <v>210</v>
      </c>
      <c r="F14" s="241" t="s">
        <v>211</v>
      </c>
      <c r="G14" s="241" t="s">
        <v>212</v>
      </c>
      <c r="H14" s="241" t="s">
        <v>213</v>
      </c>
      <c r="I14" s="242" t="s">
        <v>214</v>
      </c>
      <c r="J14" s="241" t="s">
        <v>215</v>
      </c>
      <c r="K14" s="241" t="s">
        <v>216</v>
      </c>
      <c r="L14" s="241" t="s">
        <v>217</v>
      </c>
      <c r="M14" s="241" t="s">
        <v>218</v>
      </c>
      <c r="N14" s="242" t="s">
        <v>219</v>
      </c>
      <c r="O14" s="241" t="s">
        <v>220</v>
      </c>
      <c r="P14" s="241" t="s">
        <v>221</v>
      </c>
      <c r="Q14" s="241" t="s">
        <v>222</v>
      </c>
      <c r="R14" s="241" t="s">
        <v>223</v>
      </c>
      <c r="S14" s="242" t="s">
        <v>224</v>
      </c>
      <c r="T14" s="241" t="s">
        <v>225</v>
      </c>
      <c r="U14" s="241" t="s">
        <v>226</v>
      </c>
      <c r="V14" s="241" t="s">
        <v>227</v>
      </c>
      <c r="W14" s="241" t="s">
        <v>228</v>
      </c>
      <c r="X14" s="241" t="s">
        <v>229</v>
      </c>
      <c r="Y14" s="241" t="s">
        <v>230</v>
      </c>
      <c r="Z14" s="239"/>
    </row>
    <row r="15" spans="1:26">
      <c r="B15" s="243" t="s">
        <v>12</v>
      </c>
      <c r="C15" s="244">
        <v>0.47</v>
      </c>
      <c r="D15" s="245">
        <v>0.36399999999999999</v>
      </c>
      <c r="E15" s="245">
        <v>3.0000000000000001E-3</v>
      </c>
      <c r="F15" s="245">
        <v>0</v>
      </c>
      <c r="G15" s="245">
        <v>1E-3</v>
      </c>
      <c r="H15" s="245">
        <v>0.10100000000000001</v>
      </c>
      <c r="I15" s="244">
        <v>0.105</v>
      </c>
      <c r="J15" s="245">
        <v>0.03</v>
      </c>
      <c r="K15" s="245">
        <v>1.4999999999999999E-2</v>
      </c>
      <c r="L15" s="245">
        <v>1.7999999999999999E-2</v>
      </c>
      <c r="M15" s="245">
        <v>4.2000000000000003E-2</v>
      </c>
      <c r="N15" s="244">
        <v>8.8999999999999996E-2</v>
      </c>
      <c r="O15" s="245">
        <v>1.9E-2</v>
      </c>
      <c r="P15" s="245">
        <v>1.2999999999999999E-2</v>
      </c>
      <c r="Q15" s="245">
        <v>3.4000000000000002E-2</v>
      </c>
      <c r="R15" s="245">
        <v>2.3E-2</v>
      </c>
      <c r="S15" s="244">
        <v>0.26800000000000002</v>
      </c>
      <c r="T15" s="245">
        <v>8.2000000000000003E-2</v>
      </c>
      <c r="U15" s="245">
        <v>0.154</v>
      </c>
      <c r="V15" s="245">
        <v>3.1E-2</v>
      </c>
      <c r="W15" s="245">
        <v>0.01</v>
      </c>
      <c r="X15" s="245">
        <v>4.2999999999999997E-2</v>
      </c>
      <c r="Y15" s="245">
        <v>1.4999999999999999E-2</v>
      </c>
      <c r="Z15" s="239"/>
    </row>
    <row r="16" spans="1:26">
      <c r="B16" s="243" t="s">
        <v>13</v>
      </c>
      <c r="C16" s="244">
        <v>0.48299999999999998</v>
      </c>
      <c r="D16" s="245">
        <v>0.29199999999999998</v>
      </c>
      <c r="E16" s="245">
        <v>3.5999999999999997E-2</v>
      </c>
      <c r="F16" s="245">
        <v>3.0000000000000001E-3</v>
      </c>
      <c r="G16" s="245">
        <v>0</v>
      </c>
      <c r="H16" s="245">
        <v>0.152</v>
      </c>
      <c r="I16" s="244">
        <v>0.105</v>
      </c>
      <c r="J16" s="245">
        <v>2.4E-2</v>
      </c>
      <c r="K16" s="245">
        <v>1.7000000000000001E-2</v>
      </c>
      <c r="L16" s="245">
        <v>1.7999999999999999E-2</v>
      </c>
      <c r="M16" s="245">
        <v>4.5999999999999999E-2</v>
      </c>
      <c r="N16" s="244">
        <v>7.5999999999999998E-2</v>
      </c>
      <c r="O16" s="245">
        <v>2.4E-2</v>
      </c>
      <c r="P16" s="245">
        <v>2E-3</v>
      </c>
      <c r="Q16" s="245">
        <v>2E-3</v>
      </c>
      <c r="R16" s="245">
        <v>4.8000000000000001E-2</v>
      </c>
      <c r="S16" s="244">
        <v>0.27500000000000002</v>
      </c>
      <c r="T16" s="245">
        <v>4.5999999999999999E-2</v>
      </c>
      <c r="U16" s="245">
        <v>0.2</v>
      </c>
      <c r="V16" s="245">
        <v>2.9000000000000001E-2</v>
      </c>
      <c r="W16" s="245">
        <v>4.0000000000000001E-3</v>
      </c>
      <c r="X16" s="245">
        <v>0.05</v>
      </c>
      <c r="Y16" s="245">
        <v>8.0000000000000002E-3</v>
      </c>
      <c r="Z16" s="239"/>
    </row>
    <row r="17" spans="2:26">
      <c r="B17" s="243" t="s">
        <v>231</v>
      </c>
      <c r="C17" s="244">
        <v>0.70199999999999996</v>
      </c>
      <c r="D17" s="245">
        <v>0.58799999999999997</v>
      </c>
      <c r="E17" s="245">
        <v>1E-3</v>
      </c>
      <c r="F17" s="245">
        <v>0</v>
      </c>
      <c r="G17" s="245">
        <v>0</v>
      </c>
      <c r="H17" s="245">
        <v>0.112</v>
      </c>
      <c r="I17" s="244">
        <v>4.9000000000000002E-2</v>
      </c>
      <c r="J17" s="245">
        <v>3.0000000000000001E-3</v>
      </c>
      <c r="K17" s="245">
        <v>6.0000000000000001E-3</v>
      </c>
      <c r="L17" s="245">
        <v>5.0000000000000001E-3</v>
      </c>
      <c r="M17" s="245">
        <v>3.5000000000000003E-2</v>
      </c>
      <c r="N17" s="244">
        <v>9.1999999999999998E-2</v>
      </c>
      <c r="O17" s="245">
        <v>4.9000000000000002E-2</v>
      </c>
      <c r="P17" s="245">
        <v>2.7E-2</v>
      </c>
      <c r="Q17" s="245">
        <v>5.0000000000000001E-3</v>
      </c>
      <c r="R17" s="245">
        <v>1.0999999999999999E-2</v>
      </c>
      <c r="S17" s="244">
        <v>8.5999999999999993E-2</v>
      </c>
      <c r="T17" s="245">
        <v>1.7000000000000001E-2</v>
      </c>
      <c r="U17" s="245">
        <v>6.3E-2</v>
      </c>
      <c r="V17" s="245">
        <v>6.0000000000000001E-3</v>
      </c>
      <c r="W17" s="245">
        <v>2E-3</v>
      </c>
      <c r="X17" s="245">
        <v>4.9000000000000002E-2</v>
      </c>
      <c r="Y17" s="245">
        <v>2.1000000000000001E-2</v>
      </c>
      <c r="Z17" s="239"/>
    </row>
    <row r="18" spans="2:26">
      <c r="B18" s="243" t="s">
        <v>232</v>
      </c>
      <c r="C18" s="244">
        <v>0.39500000000000002</v>
      </c>
      <c r="D18" s="245">
        <v>0.27400000000000002</v>
      </c>
      <c r="E18" s="245">
        <v>3.0000000000000001E-3</v>
      </c>
      <c r="F18" s="245">
        <v>1E-3</v>
      </c>
      <c r="G18" s="245">
        <v>2E-3</v>
      </c>
      <c r="H18" s="245">
        <v>0.115</v>
      </c>
      <c r="I18" s="244">
        <v>9.2999999999999999E-2</v>
      </c>
      <c r="J18" s="245">
        <v>2.7E-2</v>
      </c>
      <c r="K18" s="245">
        <v>1.2E-2</v>
      </c>
      <c r="L18" s="245">
        <v>1.4999999999999999E-2</v>
      </c>
      <c r="M18" s="245">
        <v>3.9E-2</v>
      </c>
      <c r="N18" s="244">
        <v>0.23400000000000001</v>
      </c>
      <c r="O18" s="245">
        <v>6.0999999999999999E-2</v>
      </c>
      <c r="P18" s="245">
        <v>5.5E-2</v>
      </c>
      <c r="Q18" s="245">
        <v>6.6000000000000003E-2</v>
      </c>
      <c r="R18" s="245">
        <v>5.0999999999999997E-2</v>
      </c>
      <c r="S18" s="244">
        <v>0.20499999999999999</v>
      </c>
      <c r="T18" s="245">
        <v>5.2999999999999999E-2</v>
      </c>
      <c r="U18" s="245">
        <v>0.128</v>
      </c>
      <c r="V18" s="245">
        <v>2.3E-2</v>
      </c>
      <c r="W18" s="245">
        <v>7.0000000000000001E-3</v>
      </c>
      <c r="X18" s="245">
        <v>5.7000000000000002E-2</v>
      </c>
      <c r="Y18" s="245">
        <v>0.01</v>
      </c>
      <c r="Z18" s="239"/>
    </row>
    <row r="19" spans="2:26">
      <c r="B19" s="243" t="s">
        <v>235</v>
      </c>
      <c r="C19" s="244">
        <v>0.41599999999999998</v>
      </c>
      <c r="D19" s="245">
        <v>0.28899999999999998</v>
      </c>
      <c r="E19" s="245">
        <v>7.0000000000000001E-3</v>
      </c>
      <c r="F19" s="245">
        <v>1E-3</v>
      </c>
      <c r="G19" s="245">
        <v>2E-3</v>
      </c>
      <c r="H19" s="245">
        <v>0.11799999999999999</v>
      </c>
      <c r="I19" s="244">
        <v>9.5000000000000001E-2</v>
      </c>
      <c r="J19" s="245">
        <v>2.7E-2</v>
      </c>
      <c r="K19" s="245">
        <v>1.2999999999999999E-2</v>
      </c>
      <c r="L19" s="245">
        <v>1.6E-2</v>
      </c>
      <c r="M19" s="245">
        <v>0.04</v>
      </c>
      <c r="N19" s="244">
        <v>0.2</v>
      </c>
      <c r="O19" s="245">
        <v>5.2999999999999999E-2</v>
      </c>
      <c r="P19" s="245">
        <v>4.3999999999999997E-2</v>
      </c>
      <c r="Q19" s="245">
        <v>5.5E-2</v>
      </c>
      <c r="R19" s="245">
        <v>4.8000000000000001E-2</v>
      </c>
      <c r="S19" s="244">
        <v>0.217</v>
      </c>
      <c r="T19" s="245">
        <v>5.5E-2</v>
      </c>
      <c r="U19" s="245">
        <v>0.13800000000000001</v>
      </c>
      <c r="V19" s="245">
        <v>2.4E-2</v>
      </c>
      <c r="W19" s="245">
        <v>7.0000000000000001E-3</v>
      </c>
      <c r="X19" s="245">
        <v>5.5E-2</v>
      </c>
      <c r="Y19" s="245">
        <v>0.01</v>
      </c>
      <c r="Z19" s="239"/>
    </row>
    <row r="20" spans="2:26" s="247" customFormat="1">
      <c r="B20" s="248"/>
      <c r="C20" s="249"/>
      <c r="D20" s="250"/>
      <c r="E20" s="250"/>
      <c r="F20" s="250"/>
      <c r="G20" s="250"/>
      <c r="H20" s="250"/>
      <c r="I20" s="251"/>
      <c r="J20" s="250"/>
      <c r="K20" s="250"/>
      <c r="L20" s="250"/>
      <c r="M20" s="250"/>
      <c r="N20" s="251"/>
      <c r="O20" s="250"/>
      <c r="P20" s="250"/>
      <c r="Q20" s="250"/>
      <c r="R20" s="250"/>
      <c r="S20" s="251"/>
      <c r="T20" s="250"/>
      <c r="U20" s="250"/>
      <c r="V20" s="250"/>
      <c r="W20" s="250"/>
      <c r="X20" s="250"/>
      <c r="Y20" s="250"/>
      <c r="Z20" s="252"/>
    </row>
    <row r="21" spans="2:26" s="247" customFormat="1">
      <c r="B21" s="248"/>
      <c r="C21" s="249"/>
      <c r="D21" s="250"/>
      <c r="E21" s="250"/>
      <c r="F21" s="250"/>
      <c r="G21" s="250"/>
      <c r="H21" s="250"/>
      <c r="I21" s="251"/>
      <c r="J21" s="250"/>
      <c r="K21" s="250"/>
      <c r="L21" s="250"/>
      <c r="M21" s="250"/>
      <c r="N21" s="251"/>
      <c r="O21" s="250"/>
      <c r="P21" s="250"/>
      <c r="Q21" s="250"/>
      <c r="R21" s="250"/>
      <c r="S21" s="251"/>
      <c r="T21" s="250"/>
      <c r="U21" s="250"/>
      <c r="V21" s="250"/>
      <c r="W21" s="250"/>
      <c r="X21" s="250"/>
      <c r="Y21" s="250"/>
      <c r="Z21" s="252"/>
    </row>
    <row r="22" spans="2:26">
      <c r="I22" s="237"/>
      <c r="N22" s="237"/>
      <c r="S22" s="237"/>
    </row>
    <row r="23" spans="2:26" ht="24">
      <c r="B23" s="239" t="s">
        <v>236</v>
      </c>
      <c r="C23" s="312" t="s">
        <v>206</v>
      </c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</row>
    <row r="24" spans="2:26" ht="24">
      <c r="B24" s="239" t="s">
        <v>207</v>
      </c>
      <c r="C24" s="240" t="s">
        <v>208</v>
      </c>
      <c r="D24" s="241" t="s">
        <v>209</v>
      </c>
      <c r="E24" s="241" t="s">
        <v>210</v>
      </c>
      <c r="F24" s="241" t="s">
        <v>211</v>
      </c>
      <c r="G24" s="241" t="s">
        <v>212</v>
      </c>
      <c r="H24" s="241" t="s">
        <v>213</v>
      </c>
      <c r="I24" s="242" t="s">
        <v>214</v>
      </c>
      <c r="J24" s="241" t="s">
        <v>215</v>
      </c>
      <c r="K24" s="241" t="s">
        <v>216</v>
      </c>
      <c r="L24" s="241" t="s">
        <v>217</v>
      </c>
      <c r="M24" s="241" t="s">
        <v>218</v>
      </c>
      <c r="N24" s="242" t="s">
        <v>219</v>
      </c>
      <c r="O24" s="241" t="s">
        <v>220</v>
      </c>
      <c r="P24" s="241" t="s">
        <v>221</v>
      </c>
      <c r="Q24" s="241" t="s">
        <v>222</v>
      </c>
      <c r="R24" s="241" t="s">
        <v>223</v>
      </c>
      <c r="S24" s="242" t="s">
        <v>224</v>
      </c>
      <c r="T24" s="241" t="s">
        <v>225</v>
      </c>
      <c r="U24" s="241" t="s">
        <v>226</v>
      </c>
      <c r="V24" s="241" t="s">
        <v>227</v>
      </c>
      <c r="W24" s="241" t="s">
        <v>228</v>
      </c>
      <c r="X24" s="241" t="s">
        <v>229</v>
      </c>
      <c r="Y24" s="241" t="s">
        <v>230</v>
      </c>
      <c r="Z24" s="239"/>
    </row>
    <row r="25" spans="2:26">
      <c r="B25" s="243" t="s">
        <v>12</v>
      </c>
      <c r="C25" s="244">
        <v>0.77800000000000002</v>
      </c>
      <c r="D25" s="245">
        <v>0.73699999999999999</v>
      </c>
      <c r="E25" s="245">
        <v>3.0000000000000001E-3</v>
      </c>
      <c r="F25" s="245">
        <v>0</v>
      </c>
      <c r="G25" s="245">
        <v>2E-3</v>
      </c>
      <c r="H25" s="245">
        <v>3.6999999999999998E-2</v>
      </c>
      <c r="I25" s="244">
        <v>4.3999999999999997E-2</v>
      </c>
      <c r="J25" s="245">
        <v>1.2999999999999999E-2</v>
      </c>
      <c r="K25" s="245">
        <v>5.0000000000000001E-3</v>
      </c>
      <c r="L25" s="245">
        <v>8.9999999999999993E-3</v>
      </c>
      <c r="M25" s="245">
        <v>1.6E-2</v>
      </c>
      <c r="N25" s="244">
        <v>7.0999999999999994E-2</v>
      </c>
      <c r="O25" s="245">
        <v>2.1000000000000001E-2</v>
      </c>
      <c r="P25" s="245">
        <v>2.1999999999999999E-2</v>
      </c>
      <c r="Q25" s="245">
        <v>1.4E-2</v>
      </c>
      <c r="R25" s="245">
        <v>1.2999999999999999E-2</v>
      </c>
      <c r="S25" s="244">
        <v>7.5999999999999998E-2</v>
      </c>
      <c r="T25" s="245">
        <v>2.3E-2</v>
      </c>
      <c r="U25" s="245">
        <v>4.4999999999999998E-2</v>
      </c>
      <c r="V25" s="245">
        <v>8.0000000000000002E-3</v>
      </c>
      <c r="W25" s="245">
        <v>5.0000000000000001E-3</v>
      </c>
      <c r="X25" s="245">
        <v>1.4999999999999999E-2</v>
      </c>
      <c r="Y25" s="245">
        <v>1.0999999999999999E-2</v>
      </c>
      <c r="Z25" s="239"/>
    </row>
    <row r="26" spans="2:26">
      <c r="B26" s="243" t="s">
        <v>13</v>
      </c>
      <c r="C26" s="244">
        <v>0.76400000000000001</v>
      </c>
      <c r="D26" s="245">
        <v>0.68</v>
      </c>
      <c r="E26" s="245">
        <v>1.7999999999999999E-2</v>
      </c>
      <c r="F26" s="245">
        <v>1E-3</v>
      </c>
      <c r="G26" s="245">
        <v>1E-3</v>
      </c>
      <c r="H26" s="245">
        <v>6.5000000000000002E-2</v>
      </c>
      <c r="I26" s="244">
        <v>0.05</v>
      </c>
      <c r="J26" s="245">
        <v>1.4999999999999999E-2</v>
      </c>
      <c r="K26" s="245">
        <v>7.0000000000000001E-3</v>
      </c>
      <c r="L26" s="245">
        <v>0.01</v>
      </c>
      <c r="M26" s="245">
        <v>1.9E-2</v>
      </c>
      <c r="N26" s="244">
        <v>6.0999999999999999E-2</v>
      </c>
      <c r="O26" s="245">
        <v>2.1000000000000001E-2</v>
      </c>
      <c r="P26" s="245">
        <v>1.4999999999999999E-2</v>
      </c>
      <c r="Q26" s="245">
        <v>4.0000000000000001E-3</v>
      </c>
      <c r="R26" s="245">
        <v>2.1000000000000001E-2</v>
      </c>
      <c r="S26" s="244">
        <v>9.4E-2</v>
      </c>
      <c r="T26" s="245">
        <v>2.1000000000000001E-2</v>
      </c>
      <c r="U26" s="245">
        <v>6.2E-2</v>
      </c>
      <c r="V26" s="245">
        <v>1.0999999999999999E-2</v>
      </c>
      <c r="W26" s="245">
        <v>3.0000000000000001E-3</v>
      </c>
      <c r="X26" s="245">
        <v>1.7999999999999999E-2</v>
      </c>
      <c r="Y26" s="245">
        <v>8.9999999999999993E-3</v>
      </c>
      <c r="Z26" s="239"/>
    </row>
    <row r="27" spans="2:26">
      <c r="B27" s="243" t="s">
        <v>231</v>
      </c>
      <c r="C27" s="244">
        <v>0.71699999999999997</v>
      </c>
      <c r="D27" s="245">
        <v>0.66500000000000004</v>
      </c>
      <c r="E27" s="245">
        <v>3.0000000000000001E-3</v>
      </c>
      <c r="F27" s="245">
        <v>0</v>
      </c>
      <c r="G27" s="245">
        <v>1E-3</v>
      </c>
      <c r="H27" s="245">
        <v>4.8000000000000001E-2</v>
      </c>
      <c r="I27" s="244">
        <v>4.2999999999999997E-2</v>
      </c>
      <c r="J27" s="245">
        <v>1.2E-2</v>
      </c>
      <c r="K27" s="245">
        <v>5.0000000000000001E-3</v>
      </c>
      <c r="L27" s="245">
        <v>8.0000000000000002E-3</v>
      </c>
      <c r="M27" s="245">
        <v>1.7000000000000001E-2</v>
      </c>
      <c r="N27" s="244">
        <v>0.11899999999999999</v>
      </c>
      <c r="O27" s="245">
        <v>0.05</v>
      </c>
      <c r="P27" s="245">
        <v>4.4999999999999998E-2</v>
      </c>
      <c r="Q27" s="245">
        <v>1.0999999999999999E-2</v>
      </c>
      <c r="R27" s="245">
        <v>1.2E-2</v>
      </c>
      <c r="S27" s="244">
        <v>5.5E-2</v>
      </c>
      <c r="T27" s="245">
        <v>1.7000000000000001E-2</v>
      </c>
      <c r="U27" s="245">
        <v>3.2000000000000001E-2</v>
      </c>
      <c r="V27" s="245">
        <v>6.0000000000000001E-3</v>
      </c>
      <c r="W27" s="245">
        <v>6.0000000000000001E-3</v>
      </c>
      <c r="X27" s="245">
        <v>2.3E-2</v>
      </c>
      <c r="Y27" s="245">
        <v>3.6999999999999998E-2</v>
      </c>
      <c r="Z27" s="239"/>
    </row>
    <row r="28" spans="2:26">
      <c r="B28" s="243" t="s">
        <v>232</v>
      </c>
      <c r="C28" s="244">
        <v>0.79700000000000004</v>
      </c>
      <c r="D28" s="245">
        <v>0.75800000000000001</v>
      </c>
      <c r="E28" s="245">
        <v>2E-3</v>
      </c>
      <c r="F28" s="245">
        <v>0</v>
      </c>
      <c r="G28" s="245">
        <v>2E-3</v>
      </c>
      <c r="H28" s="245">
        <v>3.5000000000000003E-2</v>
      </c>
      <c r="I28" s="244">
        <v>3.9E-2</v>
      </c>
      <c r="J28" s="245">
        <v>1.2999999999999999E-2</v>
      </c>
      <c r="K28" s="245">
        <v>4.0000000000000001E-3</v>
      </c>
      <c r="L28" s="245">
        <v>8.9999999999999993E-3</v>
      </c>
      <c r="M28" s="245">
        <v>1.2999999999999999E-2</v>
      </c>
      <c r="N28" s="244">
        <v>9.5000000000000001E-2</v>
      </c>
      <c r="O28" s="245">
        <v>2.5999999999999999E-2</v>
      </c>
      <c r="P28" s="245">
        <v>3.7999999999999999E-2</v>
      </c>
      <c r="Q28" s="245">
        <v>1.6E-2</v>
      </c>
      <c r="R28" s="245">
        <v>1.4999999999999999E-2</v>
      </c>
      <c r="S28" s="244">
        <v>4.2000000000000003E-2</v>
      </c>
      <c r="T28" s="245">
        <v>1.2E-2</v>
      </c>
      <c r="U28" s="245">
        <v>2.5000000000000001E-2</v>
      </c>
      <c r="V28" s="245">
        <v>5.0000000000000001E-3</v>
      </c>
      <c r="W28" s="245">
        <v>4.0000000000000001E-3</v>
      </c>
      <c r="X28" s="245">
        <v>1.2999999999999999E-2</v>
      </c>
      <c r="Y28" s="245">
        <v>1.0999999999999999E-2</v>
      </c>
      <c r="Z28" s="239"/>
    </row>
    <row r="29" spans="2:26">
      <c r="B29" s="243" t="s">
        <v>237</v>
      </c>
      <c r="C29" s="244">
        <v>0.79</v>
      </c>
      <c r="D29" s="245">
        <v>0.747</v>
      </c>
      <c r="E29" s="245">
        <v>4.0000000000000001E-3</v>
      </c>
      <c r="F29" s="245">
        <v>0</v>
      </c>
      <c r="G29" s="245">
        <v>2E-3</v>
      </c>
      <c r="H29" s="245">
        <v>3.7999999999999999E-2</v>
      </c>
      <c r="I29" s="244">
        <v>0.04</v>
      </c>
      <c r="J29" s="245">
        <v>1.2999999999999999E-2</v>
      </c>
      <c r="K29" s="245">
        <v>5.0000000000000001E-3</v>
      </c>
      <c r="L29" s="245">
        <v>8.9999999999999993E-3</v>
      </c>
      <c r="M29" s="245">
        <v>1.4E-2</v>
      </c>
      <c r="N29" s="244">
        <v>9.0999999999999998E-2</v>
      </c>
      <c r="O29" s="245">
        <v>2.5999999999999999E-2</v>
      </c>
      <c r="P29" s="245">
        <v>3.5000000000000003E-2</v>
      </c>
      <c r="Q29" s="245">
        <v>1.4999999999999999E-2</v>
      </c>
      <c r="R29" s="245">
        <v>1.4999999999999999E-2</v>
      </c>
      <c r="S29" s="244">
        <v>4.9000000000000002E-2</v>
      </c>
      <c r="T29" s="245">
        <v>1.4E-2</v>
      </c>
      <c r="U29" s="245">
        <v>0.03</v>
      </c>
      <c r="V29" s="245">
        <v>6.0000000000000001E-3</v>
      </c>
      <c r="W29" s="245">
        <v>4.0000000000000001E-3</v>
      </c>
      <c r="X29" s="245">
        <v>1.4E-2</v>
      </c>
      <c r="Y29" s="245">
        <v>1.0999999999999999E-2</v>
      </c>
      <c r="Z29" s="239"/>
    </row>
    <row r="30" spans="2:26">
      <c r="B30" s="243"/>
      <c r="C30" s="246"/>
      <c r="D30" s="245"/>
      <c r="E30" s="245"/>
      <c r="F30" s="245"/>
      <c r="G30" s="245"/>
      <c r="H30" s="245"/>
      <c r="I30" s="244"/>
      <c r="J30" s="245"/>
      <c r="K30" s="245"/>
      <c r="L30" s="245"/>
      <c r="M30" s="245"/>
      <c r="N30" s="244"/>
      <c r="O30" s="245"/>
      <c r="P30" s="245"/>
      <c r="Q30" s="245"/>
      <c r="R30" s="245"/>
      <c r="S30" s="244"/>
      <c r="T30" s="245"/>
      <c r="U30" s="245"/>
      <c r="V30" s="245"/>
      <c r="W30" s="245"/>
      <c r="X30" s="245"/>
      <c r="Y30" s="245"/>
      <c r="Z30" s="239"/>
    </row>
    <row r="31" spans="2:26">
      <c r="I31" s="237"/>
      <c r="N31" s="237"/>
      <c r="S31" s="237"/>
    </row>
    <row r="32" spans="2:26" ht="24">
      <c r="B32" s="239" t="s">
        <v>238</v>
      </c>
      <c r="C32" s="312" t="s">
        <v>206</v>
      </c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</row>
    <row r="33" spans="1:26" ht="24">
      <c r="B33" s="239" t="s">
        <v>207</v>
      </c>
      <c r="C33" s="240" t="s">
        <v>208</v>
      </c>
      <c r="D33" s="241" t="s">
        <v>209</v>
      </c>
      <c r="E33" s="241" t="s">
        <v>210</v>
      </c>
      <c r="F33" s="241" t="s">
        <v>211</v>
      </c>
      <c r="G33" s="241" t="s">
        <v>212</v>
      </c>
      <c r="H33" s="241" t="s">
        <v>213</v>
      </c>
      <c r="I33" s="242" t="s">
        <v>214</v>
      </c>
      <c r="J33" s="241" t="s">
        <v>215</v>
      </c>
      <c r="K33" s="241" t="s">
        <v>216</v>
      </c>
      <c r="L33" s="241" t="s">
        <v>217</v>
      </c>
      <c r="M33" s="241" t="s">
        <v>218</v>
      </c>
      <c r="N33" s="242" t="s">
        <v>219</v>
      </c>
      <c r="O33" s="241" t="s">
        <v>220</v>
      </c>
      <c r="P33" s="241" t="s">
        <v>221</v>
      </c>
      <c r="Q33" s="241" t="s">
        <v>222</v>
      </c>
      <c r="R33" s="241" t="s">
        <v>223</v>
      </c>
      <c r="S33" s="242" t="s">
        <v>224</v>
      </c>
      <c r="T33" s="241" t="s">
        <v>225</v>
      </c>
      <c r="U33" s="241" t="s">
        <v>226</v>
      </c>
      <c r="V33" s="241" t="s">
        <v>227</v>
      </c>
      <c r="W33" s="241" t="s">
        <v>228</v>
      </c>
      <c r="X33" s="241" t="s">
        <v>229</v>
      </c>
      <c r="Y33" s="241" t="s">
        <v>239</v>
      </c>
      <c r="Z33" s="239"/>
    </row>
    <row r="34" spans="1:26">
      <c r="B34" s="243" t="s">
        <v>12</v>
      </c>
      <c r="C34" s="244">
        <v>0.39300000000000002</v>
      </c>
      <c r="D34" s="245">
        <v>0.30299999999999999</v>
      </c>
      <c r="E34" s="245">
        <v>5.0000000000000001E-3</v>
      </c>
      <c r="F34" s="245">
        <v>0</v>
      </c>
      <c r="G34" s="245">
        <v>1E-3</v>
      </c>
      <c r="H34" s="245">
        <v>8.4000000000000005E-2</v>
      </c>
      <c r="I34" s="244">
        <v>9.1999999999999998E-2</v>
      </c>
      <c r="J34" s="245">
        <v>2.7E-2</v>
      </c>
      <c r="K34" s="245">
        <v>1.2999999999999999E-2</v>
      </c>
      <c r="L34" s="245">
        <v>1.4999999999999999E-2</v>
      </c>
      <c r="M34" s="245">
        <v>3.7999999999999999E-2</v>
      </c>
      <c r="N34" s="244">
        <v>0.13400000000000001</v>
      </c>
      <c r="O34" s="245">
        <v>2.9000000000000001E-2</v>
      </c>
      <c r="P34" s="245">
        <v>1.4E-2</v>
      </c>
      <c r="Q34" s="245">
        <v>5.7000000000000002E-2</v>
      </c>
      <c r="R34" s="245">
        <v>3.3000000000000002E-2</v>
      </c>
      <c r="S34" s="244">
        <v>0.29799999999999999</v>
      </c>
      <c r="T34" s="245">
        <v>9.5000000000000001E-2</v>
      </c>
      <c r="U34" s="245">
        <v>0.17100000000000001</v>
      </c>
      <c r="V34" s="245">
        <v>3.2000000000000001E-2</v>
      </c>
      <c r="W34" s="245">
        <v>1.2E-2</v>
      </c>
      <c r="X34" s="245">
        <v>5.3999999999999999E-2</v>
      </c>
      <c r="Y34" s="245">
        <v>1.7000000000000001E-2</v>
      </c>
      <c r="Z34" s="239"/>
    </row>
    <row r="35" spans="1:26">
      <c r="B35" s="243" t="s">
        <v>13</v>
      </c>
      <c r="C35" s="244">
        <v>0.44800000000000001</v>
      </c>
      <c r="D35" s="245">
        <v>0.29099999999999998</v>
      </c>
      <c r="E35" s="245">
        <v>3.7999999999999999E-2</v>
      </c>
      <c r="F35" s="245">
        <v>1E-3</v>
      </c>
      <c r="G35" s="245">
        <v>1E-3</v>
      </c>
      <c r="H35" s="245">
        <v>0.11700000000000001</v>
      </c>
      <c r="I35" s="244">
        <v>0.09</v>
      </c>
      <c r="J35" s="245">
        <v>2.1999999999999999E-2</v>
      </c>
      <c r="K35" s="245">
        <v>1.4E-2</v>
      </c>
      <c r="L35" s="245">
        <v>1.6E-2</v>
      </c>
      <c r="M35" s="245">
        <v>3.7999999999999999E-2</v>
      </c>
      <c r="N35" s="244">
        <v>8.5999999999999993E-2</v>
      </c>
      <c r="O35" s="245">
        <v>2.9000000000000001E-2</v>
      </c>
      <c r="P35" s="245">
        <v>0.01</v>
      </c>
      <c r="Q35" s="245">
        <v>7.0000000000000001E-3</v>
      </c>
      <c r="R35" s="245">
        <v>3.9E-2</v>
      </c>
      <c r="S35" s="244">
        <v>0.30199999999999999</v>
      </c>
      <c r="T35" s="245">
        <v>6.9000000000000006E-2</v>
      </c>
      <c r="U35" s="245">
        <v>0.20100000000000001</v>
      </c>
      <c r="V35" s="245">
        <v>3.1E-2</v>
      </c>
      <c r="W35" s="245">
        <v>3.0000000000000001E-3</v>
      </c>
      <c r="X35" s="245">
        <v>5.3999999999999999E-2</v>
      </c>
      <c r="Y35" s="245">
        <v>1.6E-2</v>
      </c>
      <c r="Z35" s="239"/>
    </row>
    <row r="36" spans="1:26">
      <c r="B36" s="243" t="s">
        <v>231</v>
      </c>
      <c r="C36" s="244">
        <v>0.41099999999999998</v>
      </c>
      <c r="D36" s="245">
        <v>0.29199999999999998</v>
      </c>
      <c r="E36" s="245">
        <v>3.0000000000000001E-3</v>
      </c>
      <c r="F36" s="245">
        <v>0</v>
      </c>
      <c r="G36" s="245">
        <v>2E-3</v>
      </c>
      <c r="H36" s="245">
        <v>0.114</v>
      </c>
      <c r="I36" s="244">
        <v>7.2999999999999995E-2</v>
      </c>
      <c r="J36" s="245">
        <v>2.4E-2</v>
      </c>
      <c r="K36" s="245">
        <v>0.01</v>
      </c>
      <c r="L36" s="245">
        <v>6.0000000000000001E-3</v>
      </c>
      <c r="M36" s="245">
        <v>3.3000000000000002E-2</v>
      </c>
      <c r="N36" s="244">
        <v>0.125</v>
      </c>
      <c r="O36" s="245">
        <v>7.2999999999999995E-2</v>
      </c>
      <c r="P36" s="245">
        <v>1.4999999999999999E-2</v>
      </c>
      <c r="Q36" s="245">
        <v>2.1000000000000001E-2</v>
      </c>
      <c r="R36" s="245">
        <v>1.6E-2</v>
      </c>
      <c r="S36" s="244">
        <v>0.17199999999999999</v>
      </c>
      <c r="T36" s="245">
        <v>6.5000000000000002E-2</v>
      </c>
      <c r="U36" s="245">
        <v>8.6999999999999994E-2</v>
      </c>
      <c r="V36" s="245">
        <v>1.9E-2</v>
      </c>
      <c r="W36" s="245">
        <v>4.0000000000000001E-3</v>
      </c>
      <c r="X36" s="245">
        <v>7.2999999999999995E-2</v>
      </c>
      <c r="Y36" s="245">
        <v>0.14299999999999999</v>
      </c>
      <c r="Z36" s="239"/>
    </row>
    <row r="37" spans="1:26">
      <c r="B37" s="243" t="s">
        <v>232</v>
      </c>
      <c r="C37" s="244">
        <v>0.42699999999999999</v>
      </c>
      <c r="D37" s="245">
        <v>0.32500000000000001</v>
      </c>
      <c r="E37" s="245">
        <v>4.0000000000000001E-3</v>
      </c>
      <c r="F37" s="245">
        <v>1E-3</v>
      </c>
      <c r="G37" s="245">
        <v>2E-3</v>
      </c>
      <c r="H37" s="245">
        <v>9.6000000000000002E-2</v>
      </c>
      <c r="I37" s="244">
        <v>0.08</v>
      </c>
      <c r="J37" s="245">
        <v>2.5999999999999999E-2</v>
      </c>
      <c r="K37" s="245">
        <v>1.0999999999999999E-2</v>
      </c>
      <c r="L37" s="245">
        <v>1.2E-2</v>
      </c>
      <c r="M37" s="245">
        <v>3.2000000000000001E-2</v>
      </c>
      <c r="N37" s="244">
        <v>0.22700000000000001</v>
      </c>
      <c r="O37" s="245">
        <v>6.6000000000000003E-2</v>
      </c>
      <c r="P37" s="245">
        <v>5.0999999999999997E-2</v>
      </c>
      <c r="Q37" s="245">
        <v>6.0999999999999999E-2</v>
      </c>
      <c r="R37" s="245">
        <v>4.8000000000000001E-2</v>
      </c>
      <c r="S37" s="244">
        <v>0.19</v>
      </c>
      <c r="T37" s="245">
        <v>5.6000000000000001E-2</v>
      </c>
      <c r="U37" s="245">
        <v>0.115</v>
      </c>
      <c r="V37" s="245">
        <v>1.9E-2</v>
      </c>
      <c r="W37" s="245">
        <v>8.0000000000000002E-3</v>
      </c>
      <c r="X37" s="245">
        <v>5.3999999999999999E-2</v>
      </c>
      <c r="Y37" s="245">
        <v>1.4E-2</v>
      </c>
      <c r="Z37" s="239"/>
    </row>
    <row r="38" spans="1:26">
      <c r="B38" s="243" t="s">
        <v>240</v>
      </c>
      <c r="C38" s="244">
        <v>0.42699999999999999</v>
      </c>
      <c r="D38" s="245">
        <v>0.318</v>
      </c>
      <c r="E38" s="245">
        <v>8.0000000000000002E-3</v>
      </c>
      <c r="F38" s="245">
        <v>1E-3</v>
      </c>
      <c r="G38" s="245">
        <v>1E-3</v>
      </c>
      <c r="H38" s="245">
        <v>9.9000000000000005E-2</v>
      </c>
      <c r="I38" s="244">
        <v>8.2000000000000003E-2</v>
      </c>
      <c r="J38" s="245">
        <v>2.5000000000000001E-2</v>
      </c>
      <c r="K38" s="245">
        <v>1.0999999999999999E-2</v>
      </c>
      <c r="L38" s="245">
        <v>1.2999999999999999E-2</v>
      </c>
      <c r="M38" s="245">
        <v>3.3000000000000002E-2</v>
      </c>
      <c r="N38" s="244">
        <v>0.19800000000000001</v>
      </c>
      <c r="O38" s="245">
        <v>5.8999999999999997E-2</v>
      </c>
      <c r="P38" s="245">
        <v>4.2000000000000003E-2</v>
      </c>
      <c r="Q38" s="245">
        <v>5.1999999999999998E-2</v>
      </c>
      <c r="R38" s="245">
        <v>4.4999999999999998E-2</v>
      </c>
      <c r="S38" s="244">
        <v>0.21199999999999999</v>
      </c>
      <c r="T38" s="245">
        <v>6.0999999999999999E-2</v>
      </c>
      <c r="U38" s="245">
        <v>0.13</v>
      </c>
      <c r="V38" s="245">
        <v>2.1000000000000001E-2</v>
      </c>
      <c r="W38" s="245">
        <v>8.0000000000000002E-3</v>
      </c>
      <c r="X38" s="245">
        <v>5.3999999999999999E-2</v>
      </c>
      <c r="Y38" s="245">
        <v>1.9E-2</v>
      </c>
      <c r="Z38" s="239"/>
    </row>
    <row r="39" spans="1:26">
      <c r="B39" s="243"/>
      <c r="C39" s="246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39"/>
    </row>
    <row r="41" spans="1:26">
      <c r="A41" s="243">
        <v>1</v>
      </c>
      <c r="B41" s="243" t="s">
        <v>241</v>
      </c>
      <c r="C41" s="246"/>
    </row>
    <row r="42" spans="1:26">
      <c r="A42" s="243">
        <v>2</v>
      </c>
      <c r="B42" s="243" t="s">
        <v>242</v>
      </c>
      <c r="C42" s="246"/>
    </row>
    <row r="43" spans="1:26">
      <c r="A43" s="243">
        <v>3</v>
      </c>
      <c r="B43" s="243" t="s">
        <v>243</v>
      </c>
      <c r="C43" s="246"/>
    </row>
    <row r="44" spans="1:26">
      <c r="A44" s="243">
        <v>4</v>
      </c>
      <c r="B44" s="243" t="s">
        <v>244</v>
      </c>
      <c r="C44" s="246"/>
    </row>
    <row r="45" spans="1:26">
      <c r="A45" s="243">
        <v>5</v>
      </c>
      <c r="B45" s="243" t="s">
        <v>245</v>
      </c>
      <c r="C45" s="246"/>
    </row>
    <row r="46" spans="1:26">
      <c r="A46" s="243"/>
      <c r="B46" s="238" t="s">
        <v>246</v>
      </c>
    </row>
    <row r="47" spans="1:26">
      <c r="B47" s="238" t="s">
        <v>274</v>
      </c>
    </row>
  </sheetData>
  <mergeCells count="4">
    <mergeCell ref="C3:Y3"/>
    <mergeCell ref="C13:Y13"/>
    <mergeCell ref="C23:Y23"/>
    <mergeCell ref="C32:Y3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/>
  <dimension ref="A1:Z121"/>
  <sheetViews>
    <sheetView workbookViewId="0"/>
  </sheetViews>
  <sheetFormatPr defaultRowHeight="12" customHeight="1"/>
  <cols>
    <col min="1" max="1" width="20.7109375" customWidth="1"/>
    <col min="2" max="2" width="9.140625" customWidth="1"/>
    <col min="8" max="8" width="9.85546875" bestFit="1" customWidth="1"/>
    <col min="9" max="9" width="1.5703125" customWidth="1"/>
    <col min="18" max="18" width="1.5703125" style="40" customWidth="1"/>
  </cols>
  <sheetData>
    <row r="1" spans="1:26" ht="12" customHeight="1">
      <c r="A1" s="22"/>
      <c r="B1" s="132"/>
      <c r="C1" s="132"/>
      <c r="D1" s="132"/>
      <c r="E1" s="132"/>
      <c r="F1" s="132"/>
      <c r="G1" s="132"/>
      <c r="H1" s="132"/>
      <c r="I1" s="132"/>
      <c r="J1" s="133"/>
      <c r="K1" s="133"/>
      <c r="L1" s="133"/>
      <c r="M1" s="133"/>
      <c r="N1" s="133"/>
      <c r="O1" s="1"/>
      <c r="P1" s="1"/>
      <c r="Q1" s="1"/>
    </row>
    <row r="2" spans="1:26" ht="12" customHeight="1">
      <c r="A2" s="1" t="s">
        <v>170</v>
      </c>
      <c r="B2" s="4"/>
      <c r="C2" s="4"/>
      <c r="D2" s="1"/>
      <c r="E2" s="1"/>
      <c r="F2" s="1"/>
      <c r="G2" s="1"/>
      <c r="H2" s="1"/>
      <c r="I2" s="1"/>
      <c r="J2" s="133"/>
      <c r="K2" s="133"/>
      <c r="L2" s="133"/>
      <c r="M2" s="133"/>
      <c r="N2" s="133"/>
      <c r="O2" s="1"/>
      <c r="P2" s="1"/>
      <c r="Q2" s="1"/>
    </row>
    <row r="3" spans="1:26" ht="12" customHeight="1">
      <c r="A3" s="204" t="s">
        <v>149</v>
      </c>
      <c r="B3" s="4"/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6" ht="12" customHeight="1">
      <c r="A4" s="22" t="s">
        <v>46</v>
      </c>
      <c r="B4" s="4"/>
      <c r="C4" s="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26" ht="12" customHeight="1">
      <c r="A5" s="6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6" ht="12" customHeight="1">
      <c r="A6" s="8"/>
      <c r="B6" s="293" t="s">
        <v>139</v>
      </c>
      <c r="C6" s="293"/>
      <c r="D6" s="293"/>
      <c r="E6" s="293"/>
      <c r="F6" s="293"/>
      <c r="G6" s="293"/>
      <c r="H6" s="52"/>
      <c r="I6" s="8"/>
      <c r="J6" s="293" t="s">
        <v>140</v>
      </c>
      <c r="K6" s="294"/>
      <c r="L6" s="294"/>
      <c r="M6" s="294"/>
      <c r="N6" s="294"/>
      <c r="O6" s="294"/>
      <c r="P6" s="294"/>
      <c r="Q6" s="63"/>
      <c r="R6" s="8"/>
      <c r="S6" s="293" t="s">
        <v>141</v>
      </c>
      <c r="T6" s="294"/>
      <c r="U6" s="294"/>
      <c r="V6" s="294"/>
      <c r="W6" s="294"/>
      <c r="X6" s="294"/>
      <c r="Y6" s="294"/>
      <c r="Z6" s="71"/>
    </row>
    <row r="7" spans="1:26" ht="24" customHeight="1">
      <c r="A7" s="9"/>
      <c r="B7" s="10" t="s">
        <v>4</v>
      </c>
      <c r="C7" s="10" t="s">
        <v>5</v>
      </c>
      <c r="D7" s="10" t="s">
        <v>6</v>
      </c>
      <c r="E7" s="10" t="s">
        <v>7</v>
      </c>
      <c r="F7" s="10" t="s">
        <v>10</v>
      </c>
      <c r="G7" s="10" t="s">
        <v>8</v>
      </c>
      <c r="H7" s="53" t="s">
        <v>33</v>
      </c>
      <c r="I7" s="10"/>
      <c r="J7" s="10" t="s">
        <v>4</v>
      </c>
      <c r="K7" s="10" t="s">
        <v>5</v>
      </c>
      <c r="L7" s="10" t="s">
        <v>6</v>
      </c>
      <c r="M7" s="10" t="s">
        <v>7</v>
      </c>
      <c r="N7" s="10" t="s">
        <v>9</v>
      </c>
      <c r="O7" s="10" t="s">
        <v>10</v>
      </c>
      <c r="P7" s="11" t="s">
        <v>8</v>
      </c>
      <c r="Q7" s="53" t="s">
        <v>33</v>
      </c>
      <c r="R7" s="10"/>
      <c r="S7" s="10" t="s">
        <v>4</v>
      </c>
      <c r="T7" s="10" t="s">
        <v>5</v>
      </c>
      <c r="U7" s="10" t="s">
        <v>6</v>
      </c>
      <c r="V7" s="10" t="s">
        <v>7</v>
      </c>
      <c r="W7" s="10" t="s">
        <v>9</v>
      </c>
      <c r="X7" s="10" t="s">
        <v>10</v>
      </c>
      <c r="Y7" s="11" t="s">
        <v>8</v>
      </c>
      <c r="Z7" s="53" t="s">
        <v>33</v>
      </c>
    </row>
    <row r="8" spans="1:26" ht="12" customHeight="1">
      <c r="A8" s="8"/>
      <c r="B8" s="15"/>
      <c r="C8" s="15"/>
      <c r="D8" s="15"/>
      <c r="E8" s="15"/>
      <c r="F8" s="6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2" customHeight="1">
      <c r="A9" s="16" t="s">
        <v>11</v>
      </c>
      <c r="B9" s="206">
        <v>11405</v>
      </c>
      <c r="C9" s="207">
        <v>19</v>
      </c>
      <c r="D9" s="207">
        <v>39</v>
      </c>
      <c r="E9" s="207">
        <v>319</v>
      </c>
      <c r="F9" s="55" t="s">
        <v>47</v>
      </c>
      <c r="G9" s="208">
        <f>SUM(B9:F9)</f>
        <v>11782</v>
      </c>
      <c r="H9" s="72">
        <f>G9/G19</f>
        <v>0.64886000660865739</v>
      </c>
      <c r="I9" s="8"/>
      <c r="J9" s="206">
        <v>2375</v>
      </c>
      <c r="K9" s="207">
        <v>43</v>
      </c>
      <c r="L9" s="207">
        <v>59</v>
      </c>
      <c r="M9" s="207">
        <v>490</v>
      </c>
      <c r="N9" s="15">
        <v>15</v>
      </c>
      <c r="O9" s="55" t="s">
        <v>47</v>
      </c>
      <c r="P9" s="208">
        <f>SUM(J9:O9)</f>
        <v>2982</v>
      </c>
      <c r="Q9" s="27">
        <f>P9/P19</f>
        <v>0.83646563814866759</v>
      </c>
      <c r="R9" s="15"/>
      <c r="S9" s="15">
        <f>B9+J9</f>
        <v>13780</v>
      </c>
      <c r="T9" s="15">
        <f t="shared" ref="T9:V17" si="0">C9+K9</f>
        <v>62</v>
      </c>
      <c r="U9" s="15">
        <f t="shared" si="0"/>
        <v>98</v>
      </c>
      <c r="V9" s="15">
        <f>E9+M9</f>
        <v>809</v>
      </c>
      <c r="W9" s="15">
        <f>N9</f>
        <v>15</v>
      </c>
      <c r="X9" s="55" t="s">
        <v>47</v>
      </c>
      <c r="Y9" s="15">
        <f>SUM(S9:X9)</f>
        <v>14764</v>
      </c>
      <c r="Z9" s="27">
        <f>Y9/Y19</f>
        <v>0.67964829903788615</v>
      </c>
    </row>
    <row r="10" spans="1:26" ht="12" customHeight="1">
      <c r="A10" s="17" t="s">
        <v>12</v>
      </c>
      <c r="B10" s="207">
        <v>1</v>
      </c>
      <c r="C10" s="206">
        <v>1912</v>
      </c>
      <c r="D10" s="206">
        <v>2572</v>
      </c>
      <c r="E10" s="207">
        <v>38</v>
      </c>
      <c r="F10" s="55" t="s">
        <v>47</v>
      </c>
      <c r="G10" s="208">
        <f t="shared" ref="G10:G17" si="1">SUM(B10:F10)</f>
        <v>4523</v>
      </c>
      <c r="H10" s="72">
        <f>G10/G19</f>
        <v>0.24909130961559642</v>
      </c>
      <c r="I10" s="8"/>
      <c r="J10" s="207">
        <v>0</v>
      </c>
      <c r="K10" s="207">
        <v>118</v>
      </c>
      <c r="L10" s="207">
        <v>67</v>
      </c>
      <c r="M10" s="207">
        <v>8</v>
      </c>
      <c r="N10" s="15">
        <v>0</v>
      </c>
      <c r="O10" s="55" t="s">
        <v>47</v>
      </c>
      <c r="P10" s="208">
        <f t="shared" ref="P10:P17" si="2">SUM(J10:O10)</f>
        <v>193</v>
      </c>
      <c r="Q10" s="27">
        <f>P10/P19</f>
        <v>5.4137447405329595E-2</v>
      </c>
      <c r="R10" s="15"/>
      <c r="S10" s="15">
        <f t="shared" ref="S10:S17" si="3">B10+J10</f>
        <v>1</v>
      </c>
      <c r="T10" s="15">
        <f t="shared" si="0"/>
        <v>2030</v>
      </c>
      <c r="U10" s="15">
        <f t="shared" si="0"/>
        <v>2639</v>
      </c>
      <c r="V10" s="15">
        <f t="shared" si="0"/>
        <v>46</v>
      </c>
      <c r="W10" s="15">
        <f t="shared" ref="W10:W17" si="4">N10</f>
        <v>0</v>
      </c>
      <c r="X10" s="55" t="s">
        <v>47</v>
      </c>
      <c r="Y10" s="15">
        <f>SUM(S10:X10)</f>
        <v>4716</v>
      </c>
      <c r="Z10" s="27">
        <f>Y10/Y19</f>
        <v>0.21709708603784009</v>
      </c>
    </row>
    <row r="11" spans="1:26" ht="12" customHeight="1">
      <c r="A11" s="17" t="s">
        <v>13</v>
      </c>
      <c r="B11" s="207">
        <v>1</v>
      </c>
      <c r="C11" s="206">
        <v>1751</v>
      </c>
      <c r="D11" s="207">
        <v>0</v>
      </c>
      <c r="E11" s="207">
        <v>0</v>
      </c>
      <c r="F11" s="55" t="s">
        <v>47</v>
      </c>
      <c r="G11" s="208">
        <f t="shared" si="1"/>
        <v>1752</v>
      </c>
      <c r="H11" s="72">
        <f>G11/G19</f>
        <v>9.6486397180306202E-2</v>
      </c>
      <c r="I11" s="8"/>
      <c r="J11" s="207">
        <v>0</v>
      </c>
      <c r="K11" s="207">
        <v>355</v>
      </c>
      <c r="L11" s="207">
        <v>0</v>
      </c>
      <c r="M11" s="207">
        <v>1</v>
      </c>
      <c r="N11" s="15">
        <v>0</v>
      </c>
      <c r="O11" s="55" t="s">
        <v>47</v>
      </c>
      <c r="P11" s="208">
        <f t="shared" si="2"/>
        <v>356</v>
      </c>
      <c r="Q11" s="27">
        <f>P11/P19</f>
        <v>9.985974754558205E-2</v>
      </c>
      <c r="R11" s="15"/>
      <c r="S11" s="15">
        <f t="shared" si="3"/>
        <v>1</v>
      </c>
      <c r="T11" s="15">
        <f t="shared" si="0"/>
        <v>2106</v>
      </c>
      <c r="U11" s="15">
        <f t="shared" si="0"/>
        <v>0</v>
      </c>
      <c r="V11" s="15">
        <f t="shared" si="0"/>
        <v>1</v>
      </c>
      <c r="W11" s="15">
        <f t="shared" si="4"/>
        <v>0</v>
      </c>
      <c r="X11" s="55" t="s">
        <v>47</v>
      </c>
      <c r="Y11" s="15">
        <f t="shared" ref="Y11:Y17" si="5">SUM(S11:X11)</f>
        <v>2108</v>
      </c>
      <c r="Z11" s="27">
        <f>Y11/Y19</f>
        <v>9.7040003682732592E-2</v>
      </c>
    </row>
    <row r="12" spans="1:26" ht="12" customHeight="1">
      <c r="A12" s="17" t="s">
        <v>14</v>
      </c>
      <c r="B12" s="207">
        <v>0</v>
      </c>
      <c r="C12" s="207">
        <v>3</v>
      </c>
      <c r="D12" s="207">
        <v>25</v>
      </c>
      <c r="E12" s="207">
        <v>0</v>
      </c>
      <c r="F12" s="55" t="s">
        <v>47</v>
      </c>
      <c r="G12" s="208">
        <f t="shared" si="1"/>
        <v>28</v>
      </c>
      <c r="H12" s="72">
        <f>G12/G19</f>
        <v>1.5420200462606013E-3</v>
      </c>
      <c r="I12" s="8"/>
      <c r="J12" s="207">
        <v>0</v>
      </c>
      <c r="K12" s="207">
        <v>0</v>
      </c>
      <c r="L12" s="207">
        <v>0</v>
      </c>
      <c r="M12" s="207">
        <v>0</v>
      </c>
      <c r="N12" s="15">
        <v>0</v>
      </c>
      <c r="O12" s="55" t="s">
        <v>47</v>
      </c>
      <c r="P12" s="208">
        <f t="shared" si="2"/>
        <v>0</v>
      </c>
      <c r="Q12" s="27">
        <f>P12/P19</f>
        <v>0</v>
      </c>
      <c r="R12" s="15"/>
      <c r="S12" s="15">
        <f t="shared" si="3"/>
        <v>0</v>
      </c>
      <c r="T12" s="15">
        <f t="shared" si="0"/>
        <v>3</v>
      </c>
      <c r="U12" s="15">
        <f t="shared" si="0"/>
        <v>25</v>
      </c>
      <c r="V12" s="15">
        <f t="shared" si="0"/>
        <v>0</v>
      </c>
      <c r="W12" s="15">
        <f t="shared" si="4"/>
        <v>0</v>
      </c>
      <c r="X12" s="55" t="s">
        <v>47</v>
      </c>
      <c r="Y12" s="15">
        <f t="shared" si="5"/>
        <v>28</v>
      </c>
      <c r="Z12" s="27">
        <f>Y12/Y19</f>
        <v>1.2889564056529944E-3</v>
      </c>
    </row>
    <row r="13" spans="1:26" ht="12" customHeight="1">
      <c r="A13" s="17" t="s">
        <v>15</v>
      </c>
      <c r="B13" s="207">
        <v>0</v>
      </c>
      <c r="C13" s="207">
        <v>18</v>
      </c>
      <c r="D13" s="207">
        <v>28</v>
      </c>
      <c r="E13" s="207">
        <v>1</v>
      </c>
      <c r="F13" s="55" t="s">
        <v>47</v>
      </c>
      <c r="G13" s="208">
        <f t="shared" si="1"/>
        <v>47</v>
      </c>
      <c r="H13" s="72">
        <f>G13/G19</f>
        <v>2.5883907919374382E-3</v>
      </c>
      <c r="I13" s="8"/>
      <c r="J13" s="207">
        <v>0</v>
      </c>
      <c r="K13" s="207">
        <v>20</v>
      </c>
      <c r="L13" s="207">
        <v>6</v>
      </c>
      <c r="M13" s="207">
        <v>1</v>
      </c>
      <c r="N13" s="15">
        <v>0</v>
      </c>
      <c r="O13" s="55" t="s">
        <v>47</v>
      </c>
      <c r="P13" s="208">
        <f t="shared" si="2"/>
        <v>27</v>
      </c>
      <c r="Q13" s="27">
        <f>P13/P19</f>
        <v>7.5736325385694246E-3</v>
      </c>
      <c r="R13" s="15"/>
      <c r="S13" s="15">
        <f t="shared" si="3"/>
        <v>0</v>
      </c>
      <c r="T13" s="15">
        <f t="shared" si="0"/>
        <v>38</v>
      </c>
      <c r="U13" s="15">
        <f t="shared" si="0"/>
        <v>34</v>
      </c>
      <c r="V13" s="15">
        <f t="shared" si="0"/>
        <v>2</v>
      </c>
      <c r="W13" s="15">
        <f t="shared" si="4"/>
        <v>0</v>
      </c>
      <c r="X13" s="55" t="s">
        <v>47</v>
      </c>
      <c r="Y13" s="15">
        <f t="shared" si="5"/>
        <v>74</v>
      </c>
      <c r="Z13" s="27">
        <f>Y13/Y19</f>
        <v>3.4065276435114853E-3</v>
      </c>
    </row>
    <row r="14" spans="1:26" ht="12" customHeight="1">
      <c r="A14" s="17" t="s">
        <v>16</v>
      </c>
      <c r="B14" s="207">
        <v>0</v>
      </c>
      <c r="C14" s="207">
        <v>24</v>
      </c>
      <c r="D14" s="207">
        <v>0</v>
      </c>
      <c r="E14" s="207">
        <v>1</v>
      </c>
      <c r="F14" s="55" t="s">
        <v>47</v>
      </c>
      <c r="G14" s="208">
        <f t="shared" si="1"/>
        <v>25</v>
      </c>
      <c r="H14" s="72">
        <f>G14/G19</f>
        <v>1.3768036127326797E-3</v>
      </c>
      <c r="I14" s="8"/>
      <c r="J14" s="207">
        <v>0</v>
      </c>
      <c r="K14" s="207">
        <v>5</v>
      </c>
      <c r="L14" s="207">
        <v>0</v>
      </c>
      <c r="M14" s="207">
        <v>0</v>
      </c>
      <c r="N14" s="15">
        <v>0</v>
      </c>
      <c r="O14" s="55" t="s">
        <v>47</v>
      </c>
      <c r="P14" s="208">
        <f t="shared" si="2"/>
        <v>5</v>
      </c>
      <c r="Q14" s="27">
        <f>P14/P19</f>
        <v>1.4025245441795231E-3</v>
      </c>
      <c r="R14" s="15"/>
      <c r="S14" s="15">
        <f t="shared" si="3"/>
        <v>0</v>
      </c>
      <c r="T14" s="15">
        <f t="shared" si="0"/>
        <v>29</v>
      </c>
      <c r="U14" s="15">
        <f t="shared" si="0"/>
        <v>0</v>
      </c>
      <c r="V14" s="15">
        <f t="shared" si="0"/>
        <v>1</v>
      </c>
      <c r="W14" s="15">
        <f t="shared" si="4"/>
        <v>0</v>
      </c>
      <c r="X14" s="55" t="s">
        <v>47</v>
      </c>
      <c r="Y14" s="15">
        <f t="shared" si="5"/>
        <v>30</v>
      </c>
      <c r="Z14" s="27">
        <f>Y14/Y19</f>
        <v>1.3810247203424942E-3</v>
      </c>
    </row>
    <row r="15" spans="1:26" ht="12" customHeight="1">
      <c r="A15" s="17" t="s">
        <v>17</v>
      </c>
      <c r="B15" s="207">
        <v>0</v>
      </c>
      <c r="C15" s="207">
        <v>0</v>
      </c>
      <c r="D15" s="207">
        <v>0</v>
      </c>
      <c r="E15" s="207">
        <v>0</v>
      </c>
      <c r="F15" s="55" t="s">
        <v>47</v>
      </c>
      <c r="G15" s="208">
        <f t="shared" si="1"/>
        <v>0</v>
      </c>
      <c r="H15" s="72">
        <f>G15/G19</f>
        <v>0</v>
      </c>
      <c r="I15" s="8"/>
      <c r="J15" s="207">
        <v>0</v>
      </c>
      <c r="K15" s="207">
        <v>0</v>
      </c>
      <c r="L15" s="207">
        <v>0</v>
      </c>
      <c r="M15" s="207">
        <v>0</v>
      </c>
      <c r="N15" s="15">
        <v>0</v>
      </c>
      <c r="O15" s="55" t="s">
        <v>47</v>
      </c>
      <c r="P15" s="208">
        <f t="shared" si="2"/>
        <v>0</v>
      </c>
      <c r="Q15" s="27">
        <f>P15/P19</f>
        <v>0</v>
      </c>
      <c r="R15" s="15"/>
      <c r="S15" s="15">
        <f t="shared" si="3"/>
        <v>0</v>
      </c>
      <c r="T15" s="15">
        <f t="shared" si="0"/>
        <v>0</v>
      </c>
      <c r="U15" s="15">
        <f t="shared" si="0"/>
        <v>0</v>
      </c>
      <c r="V15" s="15">
        <f t="shared" si="0"/>
        <v>0</v>
      </c>
      <c r="W15" s="15">
        <f t="shared" si="4"/>
        <v>0</v>
      </c>
      <c r="X15" s="55" t="s">
        <v>47</v>
      </c>
      <c r="Y15" s="15">
        <f t="shared" si="5"/>
        <v>0</v>
      </c>
      <c r="Z15" s="27">
        <f>Y15/Y19</f>
        <v>0</v>
      </c>
    </row>
    <row r="16" spans="1:26" ht="12" customHeight="1">
      <c r="A16" s="17" t="s">
        <v>18</v>
      </c>
      <c r="B16" s="207">
        <v>0</v>
      </c>
      <c r="C16" s="207">
        <v>1</v>
      </c>
      <c r="D16" s="207">
        <v>0</v>
      </c>
      <c r="E16" s="207">
        <v>0</v>
      </c>
      <c r="F16" s="55" t="s">
        <v>47</v>
      </c>
      <c r="G16" s="208">
        <f t="shared" si="1"/>
        <v>1</v>
      </c>
      <c r="H16" s="72">
        <f>G16/G19</f>
        <v>5.5072144509307194E-5</v>
      </c>
      <c r="I16" s="8"/>
      <c r="J16" s="207">
        <v>0</v>
      </c>
      <c r="K16" s="207">
        <v>1</v>
      </c>
      <c r="L16" s="207">
        <v>0</v>
      </c>
      <c r="M16" s="207">
        <v>0</v>
      </c>
      <c r="N16" s="15">
        <v>0</v>
      </c>
      <c r="O16" s="55" t="s">
        <v>47</v>
      </c>
      <c r="P16" s="208">
        <f t="shared" si="2"/>
        <v>1</v>
      </c>
      <c r="Q16" s="27">
        <f>P16/P19</f>
        <v>2.8050490883590464E-4</v>
      </c>
      <c r="R16" s="15"/>
      <c r="S16" s="15">
        <f t="shared" si="3"/>
        <v>0</v>
      </c>
      <c r="T16" s="15">
        <f t="shared" si="0"/>
        <v>2</v>
      </c>
      <c r="U16" s="15">
        <f t="shared" si="0"/>
        <v>0</v>
      </c>
      <c r="V16" s="15">
        <f t="shared" si="0"/>
        <v>0</v>
      </c>
      <c r="W16" s="15">
        <f t="shared" si="4"/>
        <v>0</v>
      </c>
      <c r="X16" s="55" t="s">
        <v>47</v>
      </c>
      <c r="Y16" s="15">
        <f t="shared" si="5"/>
        <v>2</v>
      </c>
      <c r="Z16" s="27">
        <f>Y16/Y19</f>
        <v>9.2068314689499611E-5</v>
      </c>
    </row>
    <row r="17" spans="1:26" ht="12" customHeight="1">
      <c r="A17" s="17" t="s">
        <v>19</v>
      </c>
      <c r="B17" s="207">
        <v>0</v>
      </c>
      <c r="C17" s="207">
        <v>0</v>
      </c>
      <c r="D17" s="207">
        <v>0</v>
      </c>
      <c r="E17" s="207">
        <v>0</v>
      </c>
      <c r="F17" s="55" t="s">
        <v>47</v>
      </c>
      <c r="G17" s="208">
        <f t="shared" si="1"/>
        <v>0</v>
      </c>
      <c r="H17" s="72">
        <f>G17/G19</f>
        <v>0</v>
      </c>
      <c r="I17" s="8"/>
      <c r="J17" s="207">
        <v>0</v>
      </c>
      <c r="K17" s="207">
        <v>1</v>
      </c>
      <c r="L17" s="207">
        <v>0</v>
      </c>
      <c r="M17" s="207">
        <v>0</v>
      </c>
      <c r="N17" s="15">
        <v>0</v>
      </c>
      <c r="O17" s="55" t="s">
        <v>47</v>
      </c>
      <c r="P17" s="208">
        <f t="shared" si="2"/>
        <v>1</v>
      </c>
      <c r="Q17" s="27">
        <f>P17/P19</f>
        <v>2.8050490883590464E-4</v>
      </c>
      <c r="R17" s="15"/>
      <c r="S17" s="15">
        <f t="shared" si="3"/>
        <v>0</v>
      </c>
      <c r="T17" s="15">
        <f t="shared" si="0"/>
        <v>1</v>
      </c>
      <c r="U17" s="15">
        <f t="shared" si="0"/>
        <v>0</v>
      </c>
      <c r="V17" s="15">
        <f t="shared" si="0"/>
        <v>0</v>
      </c>
      <c r="W17" s="15">
        <f t="shared" si="4"/>
        <v>0</v>
      </c>
      <c r="X17" s="55" t="s">
        <v>47</v>
      </c>
      <c r="Y17" s="15">
        <f t="shared" si="5"/>
        <v>1</v>
      </c>
      <c r="Z17" s="27">
        <f>Y17/Y19</f>
        <v>4.6034157344749805E-5</v>
      </c>
    </row>
    <row r="18" spans="1:26" ht="12" customHeight="1">
      <c r="A18" s="17"/>
      <c r="B18" s="206"/>
      <c r="C18" s="206"/>
      <c r="D18" s="8"/>
      <c r="E18" s="8"/>
      <c r="F18" s="55"/>
      <c r="G18" s="8"/>
      <c r="H18" s="8"/>
      <c r="I18" s="8"/>
      <c r="J18" s="8"/>
      <c r="K18" s="8"/>
      <c r="L18" s="8"/>
      <c r="M18" s="8"/>
      <c r="N18" s="15"/>
      <c r="O18" s="55"/>
      <c r="P18" s="15"/>
      <c r="Q18" s="15"/>
      <c r="R18" s="15"/>
      <c r="S18" s="15"/>
      <c r="T18" s="15"/>
      <c r="U18" s="15"/>
      <c r="V18" s="15"/>
      <c r="W18" s="15"/>
      <c r="X18" s="55"/>
      <c r="Y18" s="15"/>
      <c r="Z18" s="15"/>
    </row>
    <row r="19" spans="1:26" s="140" customFormat="1" ht="12" customHeight="1">
      <c r="A19" s="160" t="s">
        <v>8</v>
      </c>
      <c r="B19" s="161">
        <f>SUM(B9:B17)</f>
        <v>11407</v>
      </c>
      <c r="C19" s="161">
        <f t="shared" ref="C19:E19" si="6">SUM(C9:C17)</f>
        <v>3728</v>
      </c>
      <c r="D19" s="161">
        <f t="shared" si="6"/>
        <v>2664</v>
      </c>
      <c r="E19" s="161">
        <f t="shared" si="6"/>
        <v>359</v>
      </c>
      <c r="F19" s="205" t="s">
        <v>47</v>
      </c>
      <c r="G19" s="161">
        <f t="shared" ref="G19" si="7">SUM(B19:F19)</f>
        <v>18158</v>
      </c>
      <c r="H19" s="162">
        <f>G19/G19</f>
        <v>1</v>
      </c>
      <c r="I19" s="163"/>
      <c r="J19" s="161">
        <f>SUM(J9:J17)</f>
        <v>2375</v>
      </c>
      <c r="K19" s="161">
        <f t="shared" ref="K19:N19" si="8">SUM(K9:K17)</f>
        <v>543</v>
      </c>
      <c r="L19" s="161">
        <f t="shared" si="8"/>
        <v>132</v>
      </c>
      <c r="M19" s="161">
        <f t="shared" si="8"/>
        <v>500</v>
      </c>
      <c r="N19" s="161">
        <f t="shared" si="8"/>
        <v>15</v>
      </c>
      <c r="O19" s="205" t="s">
        <v>47</v>
      </c>
      <c r="P19" s="161">
        <f t="shared" ref="P19" si="9">SUM(J19:O19)</f>
        <v>3565</v>
      </c>
      <c r="Q19" s="162">
        <f>P19/P19</f>
        <v>1</v>
      </c>
      <c r="R19" s="163"/>
      <c r="S19" s="163">
        <f t="shared" ref="S19:V19" si="10">B19+J19</f>
        <v>13782</v>
      </c>
      <c r="T19" s="163">
        <f t="shared" si="10"/>
        <v>4271</v>
      </c>
      <c r="U19" s="163">
        <f t="shared" si="10"/>
        <v>2796</v>
      </c>
      <c r="V19" s="163">
        <f t="shared" si="10"/>
        <v>859</v>
      </c>
      <c r="W19" s="163">
        <f>N19</f>
        <v>15</v>
      </c>
      <c r="X19" s="205" t="s">
        <v>47</v>
      </c>
      <c r="Y19" s="163">
        <f t="shared" ref="Y19" si="11">SUM(S19:X19)</f>
        <v>21723</v>
      </c>
      <c r="Z19" s="162">
        <f>Y19/Y19</f>
        <v>1</v>
      </c>
    </row>
    <row r="20" spans="1:26" ht="12" customHeight="1">
      <c r="A20" s="13" t="s">
        <v>33</v>
      </c>
      <c r="B20" s="39">
        <f>B19/G19</f>
        <v>0.62820795241766714</v>
      </c>
      <c r="C20" s="39">
        <f>C19/G19</f>
        <v>0.20530895473069721</v>
      </c>
      <c r="D20" s="39">
        <f>D19/G19</f>
        <v>0.14671219297279436</v>
      </c>
      <c r="E20" s="39">
        <f>E19/G19</f>
        <v>1.9770899878841282E-2</v>
      </c>
      <c r="F20" s="66" t="s">
        <v>47</v>
      </c>
      <c r="G20" s="39">
        <f>G19/G19</f>
        <v>1</v>
      </c>
      <c r="H20" s="39"/>
      <c r="I20" s="39"/>
      <c r="J20" s="39">
        <f>J19/P19</f>
        <v>0.66619915848527345</v>
      </c>
      <c r="K20" s="39">
        <f>K19/P19</f>
        <v>0.15231416549789623</v>
      </c>
      <c r="L20" s="39">
        <f>L19/P19</f>
        <v>3.7026647966339414E-2</v>
      </c>
      <c r="M20" s="39">
        <f>M19/P19</f>
        <v>0.14025245441795231</v>
      </c>
      <c r="N20" s="39">
        <f>N19/P19</f>
        <v>4.2075736325385693E-3</v>
      </c>
      <c r="O20" s="66" t="s">
        <v>47</v>
      </c>
      <c r="P20" s="39">
        <f>P19/P19</f>
        <v>1</v>
      </c>
      <c r="Q20" s="39"/>
      <c r="R20" s="39"/>
      <c r="S20" s="39">
        <f>S19/Y19</f>
        <v>0.63444275652534177</v>
      </c>
      <c r="T20" s="39">
        <f>T19/Y19</f>
        <v>0.19661188601942642</v>
      </c>
      <c r="U20" s="39">
        <f>U19/Y19</f>
        <v>0.12871150393592046</v>
      </c>
      <c r="V20" s="39">
        <f>V19/Y19</f>
        <v>3.9543341159140079E-2</v>
      </c>
      <c r="W20" s="39">
        <f>W19/Y19</f>
        <v>6.9051236017124711E-4</v>
      </c>
      <c r="X20" s="66" t="s">
        <v>47</v>
      </c>
      <c r="Y20" s="39">
        <f>Y19/Y19</f>
        <v>1</v>
      </c>
      <c r="Z20" s="39"/>
    </row>
    <row r="21" spans="1:26" ht="12" customHeight="1">
      <c r="A21" s="26" t="s">
        <v>89</v>
      </c>
      <c r="B21" s="15">
        <f>SUM(B10:B17)</f>
        <v>2</v>
      </c>
      <c r="C21" s="15">
        <f t="shared" ref="C21:P21" si="12">SUM(C10:C17)</f>
        <v>3709</v>
      </c>
      <c r="D21" s="15">
        <f t="shared" si="12"/>
        <v>2625</v>
      </c>
      <c r="E21" s="15">
        <f t="shared" si="12"/>
        <v>40</v>
      </c>
      <c r="F21" s="65" t="s">
        <v>47</v>
      </c>
      <c r="G21" s="15">
        <f t="shared" si="12"/>
        <v>6376</v>
      </c>
      <c r="H21" s="15"/>
      <c r="I21" s="15"/>
      <c r="J21" s="15">
        <f t="shared" si="12"/>
        <v>0</v>
      </c>
      <c r="K21" s="15">
        <f t="shared" si="12"/>
        <v>500</v>
      </c>
      <c r="L21" s="15">
        <f t="shared" si="12"/>
        <v>73</v>
      </c>
      <c r="M21" s="15">
        <f t="shared" si="12"/>
        <v>10</v>
      </c>
      <c r="N21" s="15">
        <f>SUM(N10:N17)</f>
        <v>0</v>
      </c>
      <c r="O21" s="65" t="s">
        <v>47</v>
      </c>
      <c r="P21" s="15">
        <f t="shared" si="12"/>
        <v>583</v>
      </c>
      <c r="Q21" s="15"/>
      <c r="R21" s="15"/>
      <c r="S21" s="15">
        <f t="shared" ref="S21:V21" si="13">SUM(S10:S17)</f>
        <v>2</v>
      </c>
      <c r="T21" s="15">
        <f t="shared" si="13"/>
        <v>4209</v>
      </c>
      <c r="U21" s="15">
        <f t="shared" si="13"/>
        <v>2698</v>
      </c>
      <c r="V21" s="15">
        <f t="shared" si="13"/>
        <v>50</v>
      </c>
      <c r="W21" s="15">
        <f>SUM(W10:W17)</f>
        <v>0</v>
      </c>
      <c r="X21" s="65" t="s">
        <v>47</v>
      </c>
      <c r="Y21" s="15">
        <f>SUM(Y10:Y17)</f>
        <v>6959</v>
      </c>
      <c r="Z21" s="15"/>
    </row>
    <row r="22" spans="1:26" ht="12" customHeight="1">
      <c r="A22" s="26" t="s">
        <v>34</v>
      </c>
      <c r="B22" s="27">
        <f>B21/B19</f>
        <v>1.7533093714385903E-4</v>
      </c>
      <c r="C22" s="27">
        <f>C21/C19</f>
        <v>0.99490343347639487</v>
      </c>
      <c r="D22" s="27">
        <f>D21/D19</f>
        <v>0.98536036036036034</v>
      </c>
      <c r="E22" s="27">
        <f>E21/E19</f>
        <v>0.11142061281337047</v>
      </c>
      <c r="F22" s="65" t="s">
        <v>47</v>
      </c>
      <c r="G22" s="27">
        <f>G21/G19</f>
        <v>0.35113999339134266</v>
      </c>
      <c r="H22" s="27"/>
      <c r="I22" s="27"/>
      <c r="J22" s="27">
        <f t="shared" ref="J22:P22" si="14">J21/J19</f>
        <v>0</v>
      </c>
      <c r="K22" s="27">
        <f t="shared" si="14"/>
        <v>0.92081031307550643</v>
      </c>
      <c r="L22" s="27">
        <f t="shared" si="14"/>
        <v>0.55303030303030298</v>
      </c>
      <c r="M22" s="27">
        <f t="shared" si="14"/>
        <v>0.02</v>
      </c>
      <c r="N22" s="27">
        <f t="shared" si="14"/>
        <v>0</v>
      </c>
      <c r="O22" s="65" t="s">
        <v>47</v>
      </c>
      <c r="P22" s="27">
        <f t="shared" si="14"/>
        <v>0.16353436185133241</v>
      </c>
      <c r="Q22" s="27"/>
      <c r="R22" s="27"/>
      <c r="S22" s="27">
        <f t="shared" ref="S22:Y22" si="15">S21/S19</f>
        <v>1.4511681903932666E-4</v>
      </c>
      <c r="T22" s="27">
        <f t="shared" si="15"/>
        <v>0.98548349332708962</v>
      </c>
      <c r="U22" s="27">
        <f t="shared" si="15"/>
        <v>0.96494992846924177</v>
      </c>
      <c r="V22" s="27">
        <f t="shared" si="15"/>
        <v>5.8207217694994179E-2</v>
      </c>
      <c r="W22" s="27">
        <f t="shared" si="15"/>
        <v>0</v>
      </c>
      <c r="X22" s="65" t="s">
        <v>47</v>
      </c>
      <c r="Y22" s="27">
        <f t="shared" si="15"/>
        <v>0.32035170096211391</v>
      </c>
      <c r="Z22" s="27"/>
    </row>
    <row r="23" spans="1:26" ht="12" customHeight="1">
      <c r="A23" s="42" t="s">
        <v>35</v>
      </c>
      <c r="B23" s="43">
        <f>B21/G21</f>
        <v>3.1367628607277288E-4</v>
      </c>
      <c r="C23" s="43">
        <f>C21/G21</f>
        <v>0.58171267252195735</v>
      </c>
      <c r="D23" s="43">
        <f>D21/G21</f>
        <v>0.41170012547051443</v>
      </c>
      <c r="E23" s="43">
        <f>E21/G21</f>
        <v>6.2735257214554582E-3</v>
      </c>
      <c r="F23" s="18" t="s">
        <v>47</v>
      </c>
      <c r="G23" s="43">
        <f>G21/G21</f>
        <v>1</v>
      </c>
      <c r="H23" s="43"/>
      <c r="I23" s="43"/>
      <c r="J23" s="43">
        <f>J21/P21</f>
        <v>0</v>
      </c>
      <c r="K23" s="43">
        <f>K21/P21</f>
        <v>0.85763293310463118</v>
      </c>
      <c r="L23" s="43">
        <f>L21/P21</f>
        <v>0.12521440823327615</v>
      </c>
      <c r="M23" s="43">
        <f>M21/P21</f>
        <v>1.7152658662092625E-2</v>
      </c>
      <c r="N23" s="43">
        <f>N21/P21</f>
        <v>0</v>
      </c>
      <c r="O23" s="18" t="s">
        <v>47</v>
      </c>
      <c r="P23" s="43">
        <f>P21/P21</f>
        <v>1</v>
      </c>
      <c r="Q23" s="43"/>
      <c r="R23" s="43"/>
      <c r="S23" s="43">
        <f>S21/Y21</f>
        <v>2.8739761459979884E-4</v>
      </c>
      <c r="T23" s="43">
        <f>T21/Y21</f>
        <v>0.60482827992527666</v>
      </c>
      <c r="U23" s="43">
        <f>U21/Y21</f>
        <v>0.38769938209512861</v>
      </c>
      <c r="V23" s="43">
        <f>V21/Y21</f>
        <v>7.1849403649949708E-3</v>
      </c>
      <c r="W23" s="43">
        <f>W21/Y21</f>
        <v>0</v>
      </c>
      <c r="X23" s="18" t="s">
        <v>47</v>
      </c>
      <c r="Y23" s="43">
        <f>Y21/Y21</f>
        <v>1</v>
      </c>
      <c r="Z23" s="43"/>
    </row>
    <row r="24" spans="1:26" ht="12" customHeight="1">
      <c r="A24" s="19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9"/>
      <c r="M24" s="128"/>
      <c r="N24" s="295" t="s">
        <v>20</v>
      </c>
      <c r="O24" s="296"/>
      <c r="P24" s="296"/>
      <c r="Q24" s="129"/>
      <c r="R24" s="15"/>
      <c r="S24" s="40"/>
    </row>
    <row r="25" spans="1:26" ht="12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40"/>
    </row>
    <row r="26" spans="1:26" ht="12" customHeight="1">
      <c r="A26" s="22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5"/>
      <c r="R26" s="135"/>
      <c r="S26" s="40"/>
    </row>
    <row r="27" spans="1:26" ht="12" customHeight="1">
      <c r="A27" s="1" t="s">
        <v>137</v>
      </c>
      <c r="B27" s="4"/>
      <c r="C27" s="4"/>
      <c r="D27" s="22"/>
      <c r="E27" s="22"/>
      <c r="F27" s="22"/>
      <c r="G27" s="22"/>
      <c r="H27" s="22"/>
      <c r="I27" s="22"/>
      <c r="J27" s="22"/>
      <c r="K27" s="22"/>
      <c r="L27" s="135"/>
      <c r="M27" s="135"/>
      <c r="N27" s="135"/>
      <c r="O27" s="135"/>
      <c r="P27" s="135"/>
      <c r="Q27" s="135"/>
      <c r="R27" s="135"/>
      <c r="S27" s="40"/>
      <c r="T27" s="291"/>
      <c r="U27" s="292"/>
    </row>
    <row r="28" spans="1:26" ht="12" customHeight="1">
      <c r="A28" s="204" t="s">
        <v>149</v>
      </c>
      <c r="B28" s="4"/>
      <c r="C28" s="4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40"/>
      <c r="T28" s="291"/>
      <c r="U28" s="292"/>
    </row>
    <row r="29" spans="1:26" ht="12" customHeight="1">
      <c r="A29" s="22" t="s">
        <v>46</v>
      </c>
      <c r="B29" s="4"/>
      <c r="C29" s="4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40"/>
      <c r="T29" s="40"/>
    </row>
    <row r="30" spans="1:26" ht="12" customHeight="1">
      <c r="A30" s="6"/>
      <c r="B30" s="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40"/>
      <c r="T30" s="41"/>
      <c r="U30" s="27"/>
    </row>
    <row r="31" spans="1:26" ht="12" customHeight="1">
      <c r="A31" s="8"/>
      <c r="B31" s="293" t="s">
        <v>139</v>
      </c>
      <c r="C31" s="293"/>
      <c r="D31" s="293"/>
      <c r="E31" s="293"/>
      <c r="F31" s="293"/>
      <c r="G31" s="293"/>
      <c r="H31" s="52"/>
      <c r="I31" s="8"/>
      <c r="J31" s="293" t="s">
        <v>140</v>
      </c>
      <c r="K31" s="294"/>
      <c r="L31" s="294"/>
      <c r="M31" s="294"/>
      <c r="N31" s="294"/>
      <c r="O31" s="294"/>
      <c r="P31" s="294"/>
      <c r="Q31" s="63"/>
      <c r="R31" s="8"/>
      <c r="S31" s="293" t="s">
        <v>141</v>
      </c>
      <c r="T31" s="294"/>
      <c r="U31" s="294"/>
      <c r="V31" s="294"/>
      <c r="W31" s="294"/>
      <c r="X31" s="294"/>
      <c r="Y31" s="294"/>
      <c r="Z31" s="71"/>
    </row>
    <row r="32" spans="1:26" ht="22.5">
      <c r="A32" s="9"/>
      <c r="B32" s="10" t="s">
        <v>4</v>
      </c>
      <c r="C32" s="10" t="s">
        <v>5</v>
      </c>
      <c r="D32" s="10" t="s">
        <v>6</v>
      </c>
      <c r="E32" s="10" t="s">
        <v>7</v>
      </c>
      <c r="F32" s="10" t="s">
        <v>10</v>
      </c>
      <c r="G32" s="10" t="s">
        <v>8</v>
      </c>
      <c r="H32" s="53" t="s">
        <v>33</v>
      </c>
      <c r="I32" s="10"/>
      <c r="J32" s="10" t="s">
        <v>4</v>
      </c>
      <c r="K32" s="10" t="s">
        <v>5</v>
      </c>
      <c r="L32" s="10" t="s">
        <v>6</v>
      </c>
      <c r="M32" s="10" t="s">
        <v>7</v>
      </c>
      <c r="N32" s="10" t="s">
        <v>9</v>
      </c>
      <c r="O32" s="10" t="s">
        <v>10</v>
      </c>
      <c r="P32" s="11" t="s">
        <v>8</v>
      </c>
      <c r="Q32" s="53" t="s">
        <v>33</v>
      </c>
      <c r="R32" s="10"/>
      <c r="S32" s="10" t="s">
        <v>4</v>
      </c>
      <c r="T32" s="10" t="s">
        <v>5</v>
      </c>
      <c r="U32" s="10" t="s">
        <v>6</v>
      </c>
      <c r="V32" s="10" t="s">
        <v>7</v>
      </c>
      <c r="W32" s="10" t="s">
        <v>9</v>
      </c>
      <c r="X32" s="10" t="s">
        <v>10</v>
      </c>
      <c r="Y32" s="11" t="s">
        <v>8</v>
      </c>
      <c r="Z32" s="53" t="s">
        <v>33</v>
      </c>
    </row>
    <row r="33" spans="1:26" ht="12" customHeight="1">
      <c r="A33" s="8"/>
      <c r="B33" s="8"/>
      <c r="C33" s="8"/>
      <c r="D33" s="8"/>
      <c r="E33" s="8"/>
      <c r="F33" s="55"/>
      <c r="G33" s="8"/>
      <c r="H33" s="8"/>
      <c r="I33" s="8"/>
      <c r="J33" s="8"/>
      <c r="K33" s="8"/>
      <c r="L33" s="8"/>
      <c r="M33" s="8"/>
      <c r="N33" s="8"/>
      <c r="O33" s="8"/>
      <c r="P33" s="8"/>
      <c r="Q33" s="29"/>
      <c r="R33" s="8"/>
      <c r="S33" s="15"/>
      <c r="T33" s="15"/>
      <c r="U33" s="15"/>
      <c r="V33" s="15"/>
      <c r="W33" s="15"/>
      <c r="X33" s="15"/>
      <c r="Y33" s="15"/>
      <c r="Z33" s="15"/>
    </row>
    <row r="34" spans="1:26" ht="12" customHeight="1">
      <c r="A34" s="16" t="s">
        <v>11</v>
      </c>
      <c r="B34" s="206">
        <v>2962756</v>
      </c>
      <c r="C34" s="206">
        <v>3145</v>
      </c>
      <c r="D34" s="206">
        <v>6801</v>
      </c>
      <c r="E34" s="206">
        <v>98315</v>
      </c>
      <c r="F34" s="55" t="s">
        <v>47</v>
      </c>
      <c r="G34" s="206">
        <v>3071016</v>
      </c>
      <c r="H34" s="72">
        <f>G34/G44</f>
        <v>0.71784191338117209</v>
      </c>
      <c r="I34" s="12"/>
      <c r="J34" s="206">
        <v>2091391</v>
      </c>
      <c r="K34" s="206">
        <v>37101</v>
      </c>
      <c r="L34" s="206">
        <v>65028</v>
      </c>
      <c r="M34" s="206">
        <v>500583</v>
      </c>
      <c r="N34" s="8" t="s">
        <v>64</v>
      </c>
      <c r="O34" s="55" t="s">
        <v>47</v>
      </c>
      <c r="P34" s="206">
        <v>2694103</v>
      </c>
      <c r="Q34" s="27">
        <f>P34/P44</f>
        <v>0.84671946465741388</v>
      </c>
      <c r="R34" s="12"/>
      <c r="S34" s="15">
        <f>B34+J34</f>
        <v>5054147</v>
      </c>
      <c r="T34" s="15">
        <f t="shared" ref="T34:V42" si="16">C34+K34</f>
        <v>40246</v>
      </c>
      <c r="U34" s="15">
        <f t="shared" si="16"/>
        <v>71829</v>
      </c>
      <c r="V34" s="15">
        <f>E34+M34</f>
        <v>598898</v>
      </c>
      <c r="W34" s="15" t="str">
        <f>N34</f>
        <v>?</v>
      </c>
      <c r="X34" s="55" t="s">
        <v>47</v>
      </c>
      <c r="Y34" s="15">
        <f>SUM(S34:X34)</f>
        <v>5765120</v>
      </c>
      <c r="Z34" s="27">
        <f>Y34/Y44</f>
        <v>0.77281081596265488</v>
      </c>
    </row>
    <row r="35" spans="1:26" ht="12" customHeight="1">
      <c r="A35" s="17" t="s">
        <v>12</v>
      </c>
      <c r="B35" s="207">
        <v>355</v>
      </c>
      <c r="C35" s="206">
        <v>350001</v>
      </c>
      <c r="D35" s="206">
        <v>415617</v>
      </c>
      <c r="E35" s="206">
        <v>8459</v>
      </c>
      <c r="F35" s="55" t="s">
        <v>47</v>
      </c>
      <c r="G35" s="206">
        <v>774431</v>
      </c>
      <c r="H35" s="72">
        <f>G35/G44</f>
        <v>0.18102120953511622</v>
      </c>
      <c r="I35" s="12"/>
      <c r="J35" s="207">
        <v>0</v>
      </c>
      <c r="K35" s="206">
        <v>97587</v>
      </c>
      <c r="L35" s="206">
        <v>46821</v>
      </c>
      <c r="M35" s="206">
        <v>6050</v>
      </c>
      <c r="N35" s="8">
        <v>0</v>
      </c>
      <c r="O35" s="55" t="s">
        <v>47</v>
      </c>
      <c r="P35" s="206">
        <v>150458</v>
      </c>
      <c r="Q35" s="27">
        <f>P35/P44</f>
        <v>4.7286877010056842E-2</v>
      </c>
      <c r="R35" s="12"/>
      <c r="S35" s="15">
        <f t="shared" ref="S35:S42" si="17">B35+J35</f>
        <v>355</v>
      </c>
      <c r="T35" s="15">
        <f t="shared" si="16"/>
        <v>447588</v>
      </c>
      <c r="U35" s="15">
        <f t="shared" si="16"/>
        <v>462438</v>
      </c>
      <c r="V35" s="15">
        <f t="shared" si="16"/>
        <v>14509</v>
      </c>
      <c r="W35" s="15">
        <f t="shared" ref="W35:W41" si="18">N35</f>
        <v>0</v>
      </c>
      <c r="X35" s="55" t="s">
        <v>47</v>
      </c>
      <c r="Y35" s="15">
        <f>SUM(S35:X35)</f>
        <v>924890</v>
      </c>
      <c r="Z35" s="27">
        <f>Y35/Y44</f>
        <v>0.12398093978541642</v>
      </c>
    </row>
    <row r="36" spans="1:26" ht="12" customHeight="1">
      <c r="A36" s="17" t="s">
        <v>13</v>
      </c>
      <c r="B36" s="207">
        <v>505</v>
      </c>
      <c r="C36" s="206">
        <v>410986</v>
      </c>
      <c r="D36" s="207">
        <v>0</v>
      </c>
      <c r="E36" s="207">
        <v>0</v>
      </c>
      <c r="F36" s="55" t="s">
        <v>47</v>
      </c>
      <c r="G36" s="206">
        <v>411491</v>
      </c>
      <c r="H36" s="72">
        <f>G36/G44</f>
        <v>9.6184939049204526E-2</v>
      </c>
      <c r="I36" s="12"/>
      <c r="J36" s="207">
        <v>0</v>
      </c>
      <c r="K36" s="206">
        <v>307946</v>
      </c>
      <c r="L36" s="207">
        <v>0</v>
      </c>
      <c r="M36" s="206">
        <v>1214</v>
      </c>
      <c r="N36" s="8">
        <v>0</v>
      </c>
      <c r="O36" s="55" t="s">
        <v>47</v>
      </c>
      <c r="P36" s="206">
        <v>309160</v>
      </c>
      <c r="Q36" s="27">
        <f>P36/P44</f>
        <v>9.7164729668274025E-2</v>
      </c>
      <c r="R36" s="12"/>
      <c r="S36" s="15">
        <f t="shared" si="17"/>
        <v>505</v>
      </c>
      <c r="T36" s="15">
        <f t="shared" si="16"/>
        <v>718932</v>
      </c>
      <c r="U36" s="15">
        <f t="shared" si="16"/>
        <v>0</v>
      </c>
      <c r="V36" s="15">
        <f t="shared" si="16"/>
        <v>1214</v>
      </c>
      <c r="W36" s="15">
        <f t="shared" si="18"/>
        <v>0</v>
      </c>
      <c r="X36" s="55" t="s">
        <v>47</v>
      </c>
      <c r="Y36" s="15">
        <f t="shared" ref="Y36:Y42" si="19">SUM(S36:X36)</f>
        <v>720651</v>
      </c>
      <c r="Z36" s="27">
        <f>Y36/Y44</f>
        <v>9.6602826538615544E-2</v>
      </c>
    </row>
    <row r="37" spans="1:26" ht="12" customHeight="1">
      <c r="A37" s="17" t="s">
        <v>14</v>
      </c>
      <c r="B37" s="207">
        <v>0</v>
      </c>
      <c r="C37" s="207">
        <v>858</v>
      </c>
      <c r="D37" s="206">
        <v>4210</v>
      </c>
      <c r="E37" s="207">
        <v>0</v>
      </c>
      <c r="F37" s="55" t="s">
        <v>47</v>
      </c>
      <c r="G37" s="206">
        <v>5068</v>
      </c>
      <c r="H37" s="72">
        <f>G37/G44</f>
        <v>1.1846316714129071E-3</v>
      </c>
      <c r="I37" s="12"/>
      <c r="J37" s="207">
        <v>0</v>
      </c>
      <c r="K37" s="207">
        <v>0</v>
      </c>
      <c r="L37" s="207">
        <v>0</v>
      </c>
      <c r="M37" s="207">
        <v>0</v>
      </c>
      <c r="N37" s="8">
        <v>0</v>
      </c>
      <c r="O37" s="55" t="s">
        <v>47</v>
      </c>
      <c r="P37" s="207">
        <v>0</v>
      </c>
      <c r="Q37" s="27">
        <f>P37/P44</f>
        <v>0</v>
      </c>
      <c r="R37" s="12"/>
      <c r="S37" s="15">
        <f t="shared" si="17"/>
        <v>0</v>
      </c>
      <c r="T37" s="15">
        <f t="shared" si="16"/>
        <v>858</v>
      </c>
      <c r="U37" s="15">
        <f t="shared" si="16"/>
        <v>4210</v>
      </c>
      <c r="V37" s="15">
        <f t="shared" si="16"/>
        <v>0</v>
      </c>
      <c r="W37" s="15">
        <f t="shared" si="18"/>
        <v>0</v>
      </c>
      <c r="X37" s="55" t="s">
        <v>47</v>
      </c>
      <c r="Y37" s="15">
        <f t="shared" si="19"/>
        <v>5068</v>
      </c>
      <c r="Z37" s="27">
        <f>Y37/Y44</f>
        <v>6.7936230560660229E-4</v>
      </c>
    </row>
    <row r="38" spans="1:26" ht="12" customHeight="1">
      <c r="A38" s="17" t="s">
        <v>15</v>
      </c>
      <c r="B38" s="207">
        <v>0</v>
      </c>
      <c r="C38" s="206">
        <v>3600</v>
      </c>
      <c r="D38" s="206">
        <v>4731</v>
      </c>
      <c r="E38" s="207">
        <v>265</v>
      </c>
      <c r="F38" s="55" t="s">
        <v>47</v>
      </c>
      <c r="G38" s="206">
        <v>8596</v>
      </c>
      <c r="H38" s="72">
        <f>G38/G44</f>
        <v>2.0092923929489639E-3</v>
      </c>
      <c r="I38" s="12"/>
      <c r="J38" s="207">
        <v>0</v>
      </c>
      <c r="K38" s="206">
        <v>16325</v>
      </c>
      <c r="L38" s="206">
        <v>5951</v>
      </c>
      <c r="M38" s="207">
        <v>718</v>
      </c>
      <c r="N38" s="8">
        <v>0</v>
      </c>
      <c r="O38" s="55" t="s">
        <v>47</v>
      </c>
      <c r="P38" s="206">
        <v>22994</v>
      </c>
      <c r="Q38" s="27">
        <f>P38/P44</f>
        <v>7.2266974834787586E-3</v>
      </c>
      <c r="R38" s="12"/>
      <c r="S38" s="15">
        <f t="shared" si="17"/>
        <v>0</v>
      </c>
      <c r="T38" s="15">
        <f t="shared" si="16"/>
        <v>19925</v>
      </c>
      <c r="U38" s="15">
        <f t="shared" si="16"/>
        <v>10682</v>
      </c>
      <c r="V38" s="15">
        <f t="shared" si="16"/>
        <v>983</v>
      </c>
      <c r="W38" s="15">
        <f t="shared" si="18"/>
        <v>0</v>
      </c>
      <c r="X38" s="55" t="s">
        <v>47</v>
      </c>
      <c r="Y38" s="15">
        <f t="shared" si="19"/>
        <v>31590</v>
      </c>
      <c r="Z38" s="27">
        <f>Y38/Y44</f>
        <v>4.2346202119401275E-3</v>
      </c>
    </row>
    <row r="39" spans="1:26" ht="12" customHeight="1">
      <c r="A39" s="17" t="s">
        <v>16</v>
      </c>
      <c r="B39" s="207">
        <v>0</v>
      </c>
      <c r="C39" s="206">
        <v>7261</v>
      </c>
      <c r="D39" s="207">
        <v>0</v>
      </c>
      <c r="E39" s="207">
        <v>112</v>
      </c>
      <c r="F39" s="55" t="s">
        <v>47</v>
      </c>
      <c r="G39" s="206">
        <v>7373</v>
      </c>
      <c r="H39" s="72">
        <f>G39/G44</f>
        <v>1.7234193593779327E-3</v>
      </c>
      <c r="I39" s="12"/>
      <c r="J39" s="207">
        <v>0</v>
      </c>
      <c r="K39" s="206">
        <v>4604</v>
      </c>
      <c r="L39" s="207">
        <v>0</v>
      </c>
      <c r="M39" s="207">
        <v>0</v>
      </c>
      <c r="N39" s="8">
        <v>0</v>
      </c>
      <c r="O39" s="55" t="s">
        <v>47</v>
      </c>
      <c r="P39" s="206">
        <v>4604</v>
      </c>
      <c r="Q39" s="27">
        <f>P39/P44</f>
        <v>1.4469737850715929E-3</v>
      </c>
      <c r="R39" s="12"/>
      <c r="S39" s="15">
        <f t="shared" si="17"/>
        <v>0</v>
      </c>
      <c r="T39" s="15">
        <f t="shared" si="16"/>
        <v>11865</v>
      </c>
      <c r="U39" s="15">
        <f t="shared" si="16"/>
        <v>0</v>
      </c>
      <c r="V39" s="15">
        <f t="shared" si="16"/>
        <v>112</v>
      </c>
      <c r="W39" s="15">
        <f t="shared" si="18"/>
        <v>0</v>
      </c>
      <c r="X39" s="55" t="s">
        <v>47</v>
      </c>
      <c r="Y39" s="15">
        <f t="shared" si="19"/>
        <v>11977</v>
      </c>
      <c r="Z39" s="27">
        <f>Y39/Y44</f>
        <v>1.6055095371448848E-3</v>
      </c>
    </row>
    <row r="40" spans="1:26" ht="12" customHeight="1">
      <c r="A40" s="17" t="s">
        <v>17</v>
      </c>
      <c r="B40" s="207">
        <v>0</v>
      </c>
      <c r="C40" s="207">
        <v>0</v>
      </c>
      <c r="D40" s="207">
        <v>0</v>
      </c>
      <c r="E40" s="207">
        <v>0</v>
      </c>
      <c r="F40" s="55" t="s">
        <v>47</v>
      </c>
      <c r="G40" s="207">
        <v>0</v>
      </c>
      <c r="H40" s="72">
        <f>G40/G44</f>
        <v>0</v>
      </c>
      <c r="I40" s="12"/>
      <c r="J40" s="207">
        <v>0</v>
      </c>
      <c r="K40" s="207">
        <v>0</v>
      </c>
      <c r="L40" s="207">
        <v>0</v>
      </c>
      <c r="M40" s="207">
        <v>0</v>
      </c>
      <c r="N40" s="8">
        <v>0</v>
      </c>
      <c r="O40" s="55" t="s">
        <v>47</v>
      </c>
      <c r="P40" s="207">
        <v>0</v>
      </c>
      <c r="Q40" s="27">
        <f>P40/P44</f>
        <v>0</v>
      </c>
      <c r="R40" s="12"/>
      <c r="S40" s="15">
        <f t="shared" si="17"/>
        <v>0</v>
      </c>
      <c r="T40" s="15">
        <f t="shared" si="16"/>
        <v>0</v>
      </c>
      <c r="U40" s="15">
        <f t="shared" si="16"/>
        <v>0</v>
      </c>
      <c r="V40" s="15">
        <f t="shared" si="16"/>
        <v>0</v>
      </c>
      <c r="W40" s="15">
        <f t="shared" si="18"/>
        <v>0</v>
      </c>
      <c r="X40" s="55" t="s">
        <v>47</v>
      </c>
      <c r="Y40" s="15">
        <f t="shared" si="19"/>
        <v>0</v>
      </c>
      <c r="Z40" s="27">
        <f>Y40/Y44</f>
        <v>0</v>
      </c>
    </row>
    <row r="41" spans="1:26" ht="12" customHeight="1">
      <c r="A41" s="17" t="s">
        <v>18</v>
      </c>
      <c r="B41" s="207">
        <v>0</v>
      </c>
      <c r="C41" s="207">
        <v>150</v>
      </c>
      <c r="D41" s="207">
        <v>0</v>
      </c>
      <c r="E41" s="207">
        <v>0</v>
      </c>
      <c r="F41" s="55" t="s">
        <v>47</v>
      </c>
      <c r="G41" s="207">
        <v>150</v>
      </c>
      <c r="H41" s="72">
        <f>G41/G44</f>
        <v>3.5062105507485409E-5</v>
      </c>
      <c r="I41" s="12"/>
      <c r="J41" s="207">
        <v>0</v>
      </c>
      <c r="K41" s="207">
        <v>191</v>
      </c>
      <c r="L41" s="207">
        <v>0</v>
      </c>
      <c r="M41" s="207">
        <v>0</v>
      </c>
      <c r="N41" s="8">
        <v>0</v>
      </c>
      <c r="O41" s="55" t="s">
        <v>47</v>
      </c>
      <c r="P41" s="207">
        <v>191</v>
      </c>
      <c r="Q41" s="27">
        <f>P41/P44</f>
        <v>6.0028669189546965E-5</v>
      </c>
      <c r="R41" s="12"/>
      <c r="S41" s="15">
        <f t="shared" si="17"/>
        <v>0</v>
      </c>
      <c r="T41" s="15">
        <f t="shared" si="16"/>
        <v>341</v>
      </c>
      <c r="U41" s="15">
        <f t="shared" si="16"/>
        <v>0</v>
      </c>
      <c r="V41" s="15">
        <f t="shared" si="16"/>
        <v>0</v>
      </c>
      <c r="W41" s="15">
        <f t="shared" si="18"/>
        <v>0</v>
      </c>
      <c r="X41" s="55" t="s">
        <v>47</v>
      </c>
      <c r="Y41" s="15">
        <f t="shared" si="19"/>
        <v>341</v>
      </c>
      <c r="Z41" s="27">
        <f>Y41/Y44</f>
        <v>4.5710841793972257E-5</v>
      </c>
    </row>
    <row r="42" spans="1:26" ht="12" customHeight="1">
      <c r="A42" s="17" t="s">
        <v>19</v>
      </c>
      <c r="B42" s="207">
        <v>0</v>
      </c>
      <c r="C42" s="207">
        <v>0</v>
      </c>
      <c r="D42" s="207">
        <v>0</v>
      </c>
      <c r="E42" s="207">
        <v>0</v>
      </c>
      <c r="F42" s="55" t="s">
        <v>47</v>
      </c>
      <c r="G42" s="207">
        <v>0</v>
      </c>
      <c r="H42" s="72">
        <f>G42/G44</f>
        <v>0</v>
      </c>
      <c r="I42" s="12"/>
      <c r="J42" s="207">
        <v>0</v>
      </c>
      <c r="K42" s="207">
        <v>303</v>
      </c>
      <c r="L42" s="207">
        <v>0</v>
      </c>
      <c r="M42" s="207">
        <v>0</v>
      </c>
      <c r="N42" s="8">
        <v>0</v>
      </c>
      <c r="O42" s="55" t="s">
        <v>47</v>
      </c>
      <c r="P42" s="207">
        <v>303</v>
      </c>
      <c r="Q42" s="27">
        <f>P42/P44</f>
        <v>9.5228726515354608E-5</v>
      </c>
      <c r="R42" s="12"/>
      <c r="S42" s="15">
        <f t="shared" si="17"/>
        <v>0</v>
      </c>
      <c r="T42" s="15">
        <f t="shared" si="16"/>
        <v>303</v>
      </c>
      <c r="U42" s="15">
        <f t="shared" si="16"/>
        <v>0</v>
      </c>
      <c r="V42" s="15">
        <f t="shared" si="16"/>
        <v>0</v>
      </c>
      <c r="W42" s="15">
        <f>N42</f>
        <v>0</v>
      </c>
      <c r="X42" s="55" t="s">
        <v>47</v>
      </c>
      <c r="Y42" s="15">
        <f t="shared" si="19"/>
        <v>303</v>
      </c>
      <c r="Z42" s="27">
        <f>Y42/Y44</f>
        <v>4.0616964995816991E-5</v>
      </c>
    </row>
    <row r="43" spans="1:26" ht="12" customHeight="1">
      <c r="A43" s="17"/>
      <c r="B43" s="224"/>
      <c r="C43" s="224"/>
      <c r="D43" s="224"/>
      <c r="E43" s="224"/>
      <c r="F43" s="55"/>
      <c r="G43" s="224"/>
      <c r="H43" s="8"/>
      <c r="I43" s="12"/>
      <c r="J43" s="224"/>
      <c r="K43" s="224"/>
      <c r="L43" s="224"/>
      <c r="M43" s="224"/>
      <c r="N43" s="8"/>
      <c r="O43" s="55"/>
      <c r="P43" s="224"/>
      <c r="Q43" s="15"/>
      <c r="R43" s="12"/>
      <c r="S43" s="15"/>
      <c r="T43" s="15"/>
      <c r="U43" s="15"/>
      <c r="V43" s="15"/>
      <c r="W43" s="15"/>
      <c r="X43" s="55"/>
      <c r="Y43" s="15"/>
      <c r="Z43" s="15"/>
    </row>
    <row r="44" spans="1:26" ht="12" customHeight="1">
      <c r="A44" s="13" t="s">
        <v>8</v>
      </c>
      <c r="B44" s="218">
        <v>2963616</v>
      </c>
      <c r="C44" s="218">
        <v>776000</v>
      </c>
      <c r="D44" s="218">
        <v>431358</v>
      </c>
      <c r="E44" s="218">
        <v>107150</v>
      </c>
      <c r="F44" s="219" t="s">
        <v>47</v>
      </c>
      <c r="G44" s="218">
        <v>4278123</v>
      </c>
      <c r="H44" s="220">
        <f>G44/G44</f>
        <v>1</v>
      </c>
      <c r="I44" s="28"/>
      <c r="J44" s="218">
        <v>2091391</v>
      </c>
      <c r="K44" s="218">
        <v>464057</v>
      </c>
      <c r="L44" s="218">
        <v>117800</v>
      </c>
      <c r="M44" s="218">
        <v>508565</v>
      </c>
      <c r="N44" s="28" t="s">
        <v>64</v>
      </c>
      <c r="O44" s="205" t="s">
        <v>47</v>
      </c>
      <c r="P44" s="218">
        <v>3181813</v>
      </c>
      <c r="Q44" s="39">
        <f>P44/P44</f>
        <v>1</v>
      </c>
      <c r="R44" s="14"/>
      <c r="S44" s="14">
        <f>B44+J44</f>
        <v>5055007</v>
      </c>
      <c r="T44" s="14">
        <f t="shared" ref="T44:V44" si="20">C44+K44</f>
        <v>1240057</v>
      </c>
      <c r="U44" s="14">
        <f t="shared" si="20"/>
        <v>549158</v>
      </c>
      <c r="V44" s="14">
        <f t="shared" si="20"/>
        <v>615715</v>
      </c>
      <c r="W44" s="14" t="str">
        <f>N44</f>
        <v>?</v>
      </c>
      <c r="X44" s="205" t="s">
        <v>47</v>
      </c>
      <c r="Y44" s="14">
        <f t="shared" ref="Y44" si="21">SUM(S44:X44)</f>
        <v>7459937</v>
      </c>
      <c r="Z44" s="39">
        <f>Y44/Y44</f>
        <v>1</v>
      </c>
    </row>
    <row r="45" spans="1:26" ht="12" customHeight="1">
      <c r="A45" s="13" t="s">
        <v>33</v>
      </c>
      <c r="B45" s="39">
        <f>B44/G44</f>
        <v>0.69273744583781249</v>
      </c>
      <c r="C45" s="39">
        <f>C44/G44</f>
        <v>0.18138795915872452</v>
      </c>
      <c r="D45" s="39">
        <f>D44/G44</f>
        <v>0.10082879804998594</v>
      </c>
      <c r="E45" s="39">
        <f>E44/G44</f>
        <v>2.5046030700847079E-2</v>
      </c>
      <c r="F45" s="66" t="s">
        <v>47</v>
      </c>
      <c r="G45" s="39">
        <f>G44/G44</f>
        <v>1</v>
      </c>
      <c r="H45" s="39"/>
      <c r="I45" s="39"/>
      <c r="J45" s="39">
        <f>J44/P44</f>
        <v>0.65729538473819804</v>
      </c>
      <c r="K45" s="39">
        <f>K44/P44</f>
        <v>0.14584672323609213</v>
      </c>
      <c r="L45" s="39">
        <f>L44/P44</f>
        <v>3.702291743732268E-2</v>
      </c>
      <c r="M45" s="39">
        <f>M44/P44</f>
        <v>0.15983497458838719</v>
      </c>
      <c r="N45" s="39" t="s">
        <v>64</v>
      </c>
      <c r="O45" s="66" t="s">
        <v>47</v>
      </c>
      <c r="P45" s="39">
        <f>P44/P44</f>
        <v>1</v>
      </c>
      <c r="Q45" s="39"/>
      <c r="R45" s="39"/>
      <c r="S45" s="39">
        <f>S44/Y44</f>
        <v>0.67762060188980144</v>
      </c>
      <c r="T45" s="39">
        <f>T44/Y44</f>
        <v>0.16622888370236907</v>
      </c>
      <c r="U45" s="39">
        <f>U44/Y44</f>
        <v>7.3614294597930244E-2</v>
      </c>
      <c r="V45" s="39">
        <f>V44/Y44</f>
        <v>8.2536219809899197E-2</v>
      </c>
      <c r="W45" s="39" t="s">
        <v>64</v>
      </c>
      <c r="X45" s="66" t="s">
        <v>47</v>
      </c>
      <c r="Y45" s="39">
        <f>Y44/Y44</f>
        <v>1</v>
      </c>
      <c r="Z45" s="39"/>
    </row>
    <row r="46" spans="1:26" ht="12" customHeight="1">
      <c r="A46" s="26" t="s">
        <v>89</v>
      </c>
      <c r="B46" s="15">
        <f>SUM(B35:B42)</f>
        <v>860</v>
      </c>
      <c r="C46" s="15">
        <f t="shared" ref="C46:P46" si="22">SUM(C35:C42)</f>
        <v>772856</v>
      </c>
      <c r="D46" s="15">
        <f t="shared" si="22"/>
        <v>424558</v>
      </c>
      <c r="E46" s="15">
        <f t="shared" si="22"/>
        <v>8836</v>
      </c>
      <c r="F46" s="65" t="s">
        <v>47</v>
      </c>
      <c r="G46" s="15">
        <f t="shared" si="22"/>
        <v>1207109</v>
      </c>
      <c r="H46" s="15"/>
      <c r="I46" s="15"/>
      <c r="J46" s="15">
        <f t="shared" si="22"/>
        <v>0</v>
      </c>
      <c r="K46" s="15">
        <f t="shared" si="22"/>
        <v>426956</v>
      </c>
      <c r="L46" s="15">
        <f t="shared" si="22"/>
        <v>52772</v>
      </c>
      <c r="M46" s="15">
        <f t="shared" si="22"/>
        <v>7982</v>
      </c>
      <c r="N46" s="15">
        <v>0</v>
      </c>
      <c r="O46" s="65" t="s">
        <v>47</v>
      </c>
      <c r="P46" s="15">
        <f t="shared" si="22"/>
        <v>487710</v>
      </c>
      <c r="Q46" s="15"/>
      <c r="R46" s="15"/>
      <c r="S46" s="15">
        <f t="shared" ref="S46:V46" si="23">SUM(S35:S42)</f>
        <v>860</v>
      </c>
      <c r="T46" s="15">
        <f t="shared" si="23"/>
        <v>1199812</v>
      </c>
      <c r="U46" s="15">
        <f t="shared" si="23"/>
        <v>477330</v>
      </c>
      <c r="V46" s="15">
        <f t="shared" si="23"/>
        <v>16818</v>
      </c>
      <c r="W46" s="15">
        <v>0</v>
      </c>
      <c r="X46" s="65" t="s">
        <v>47</v>
      </c>
      <c r="Y46" s="15">
        <f>SUM(Y35:Y42)</f>
        <v>1694820</v>
      </c>
      <c r="Z46" s="15"/>
    </row>
    <row r="47" spans="1:26" ht="12" customHeight="1">
      <c r="A47" s="26" t="s">
        <v>34</v>
      </c>
      <c r="B47" s="27">
        <f>B46/B44</f>
        <v>2.9018604299612365E-4</v>
      </c>
      <c r="C47" s="27">
        <f t="shared" ref="C47:E47" si="24">C46/C44</f>
        <v>0.99594845360824746</v>
      </c>
      <c r="D47" s="27">
        <f t="shared" si="24"/>
        <v>0.98423583195396858</v>
      </c>
      <c r="E47" s="27">
        <f t="shared" si="24"/>
        <v>8.2463835744283717E-2</v>
      </c>
      <c r="F47" s="65" t="s">
        <v>47</v>
      </c>
      <c r="G47" s="27">
        <f>G46/G44</f>
        <v>0.28215855411356805</v>
      </c>
      <c r="H47" s="27"/>
      <c r="I47" s="27"/>
      <c r="J47" s="27">
        <f>J46/J44</f>
        <v>0</v>
      </c>
      <c r="K47" s="27">
        <f>K46/K44</f>
        <v>0.92005076962528309</v>
      </c>
      <c r="L47" s="27">
        <f>L46/L44</f>
        <v>0.44797962648556877</v>
      </c>
      <c r="M47" s="27">
        <f>M46/M44</f>
        <v>1.5695142213876297E-2</v>
      </c>
      <c r="N47" s="27">
        <v>0</v>
      </c>
      <c r="O47" s="65" t="s">
        <v>47</v>
      </c>
      <c r="P47" s="27">
        <f>P46/P44</f>
        <v>0.15328053534258612</v>
      </c>
      <c r="Q47" s="27"/>
      <c r="R47" s="27"/>
      <c r="S47" s="27">
        <f t="shared" ref="S47:Y47" si="25">S46/S44</f>
        <v>1.7012834997063309E-4</v>
      </c>
      <c r="T47" s="27">
        <f t="shared" si="25"/>
        <v>0.96754584668285415</v>
      </c>
      <c r="U47" s="27">
        <f t="shared" si="25"/>
        <v>0.86920339865758123</v>
      </c>
      <c r="V47" s="27">
        <f t="shared" si="25"/>
        <v>2.7314585481919396E-2</v>
      </c>
      <c r="W47" s="27">
        <v>0</v>
      </c>
      <c r="X47" s="65" t="s">
        <v>47</v>
      </c>
      <c r="Y47" s="27">
        <f t="shared" si="25"/>
        <v>0.22718958618551335</v>
      </c>
      <c r="Z47" s="27"/>
    </row>
    <row r="48" spans="1:26" ht="12" customHeight="1">
      <c r="A48" s="42" t="s">
        <v>35</v>
      </c>
      <c r="B48" s="43">
        <f>B46/G46</f>
        <v>7.1244601771670998E-4</v>
      </c>
      <c r="C48" s="43">
        <f>C46/G46</f>
        <v>0.64025369705635526</v>
      </c>
      <c r="D48" s="43">
        <f>D46/G46</f>
        <v>0.35171471673229177</v>
      </c>
      <c r="E48" s="43">
        <f>E46/G46</f>
        <v>7.3199686192381968E-3</v>
      </c>
      <c r="F48" s="18" t="s">
        <v>47</v>
      </c>
      <c r="G48" s="43">
        <f>G46/G46</f>
        <v>1</v>
      </c>
      <c r="H48" s="43"/>
      <c r="I48" s="43"/>
      <c r="J48" s="43">
        <f>J46/P46</f>
        <v>0</v>
      </c>
      <c r="K48" s="43">
        <f>K46/P46</f>
        <v>0.87543007114883842</v>
      </c>
      <c r="L48" s="43">
        <f>L46/P46</f>
        <v>0.10820364560907096</v>
      </c>
      <c r="M48" s="43">
        <f>M46/P46</f>
        <v>1.6366283242090586E-2</v>
      </c>
      <c r="N48" s="43">
        <v>0</v>
      </c>
      <c r="O48" s="18" t="s">
        <v>47</v>
      </c>
      <c r="P48" s="43">
        <f>P46/P46</f>
        <v>1</v>
      </c>
      <c r="Q48" s="43"/>
      <c r="R48" s="43"/>
      <c r="S48" s="43">
        <f>S46/Y46</f>
        <v>5.0742851748268255E-4</v>
      </c>
      <c r="T48" s="43">
        <f>T46/Y46</f>
        <v>0.70792886560224688</v>
      </c>
      <c r="U48" s="43">
        <f>U46/Y46</f>
        <v>0.2816405281976847</v>
      </c>
      <c r="V48" s="43">
        <f>V46/Y46</f>
        <v>9.9231776825857605E-3</v>
      </c>
      <c r="W48" s="43">
        <v>0</v>
      </c>
      <c r="X48" s="18" t="s">
        <v>47</v>
      </c>
      <c r="Y48" s="43">
        <f>Y46/Y46</f>
        <v>1</v>
      </c>
      <c r="Z48" s="43"/>
    </row>
    <row r="49" spans="1:25" ht="12" customHeight="1">
      <c r="A49" s="8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9"/>
      <c r="M49" s="128"/>
      <c r="N49" s="295" t="s">
        <v>20</v>
      </c>
      <c r="O49" s="296"/>
      <c r="P49" s="296"/>
      <c r="Q49" s="129"/>
      <c r="R49" s="15"/>
      <c r="S49" s="40"/>
    </row>
    <row r="50" spans="1:25" ht="12" customHeight="1">
      <c r="A50" s="225" t="s">
        <v>29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9"/>
      <c r="M50" s="129"/>
      <c r="N50" s="24"/>
      <c r="O50" s="129"/>
      <c r="P50" s="129"/>
      <c r="Q50" s="129"/>
      <c r="R50" s="15"/>
      <c r="S50" s="40"/>
    </row>
    <row r="51" spans="1:25" ht="12" customHeight="1">
      <c r="A51" s="8"/>
      <c r="B51" s="15"/>
      <c r="C51" s="15"/>
      <c r="D51" s="15"/>
      <c r="E51" s="15"/>
      <c r="F51" s="15"/>
      <c r="G51" s="15"/>
      <c r="H51" s="6"/>
      <c r="I51" s="6"/>
      <c r="J51" s="15"/>
      <c r="K51" s="15"/>
      <c r="L51" s="19"/>
      <c r="M51" s="129"/>
      <c r="N51" s="24"/>
      <c r="O51" s="129"/>
      <c r="P51" s="129"/>
      <c r="Q51" s="129"/>
      <c r="R51" s="6"/>
      <c r="S51" s="40"/>
    </row>
    <row r="52" spans="1:25" ht="12" customHeight="1">
      <c r="A52" s="29"/>
      <c r="B52" s="293" t="s">
        <v>139</v>
      </c>
      <c r="C52" s="293"/>
      <c r="D52" s="293"/>
      <c r="E52" s="293"/>
      <c r="F52" s="293"/>
      <c r="G52" s="293"/>
      <c r="H52" s="127"/>
      <c r="I52" s="8"/>
      <c r="J52" s="293" t="s">
        <v>140</v>
      </c>
      <c r="K52" s="293"/>
      <c r="L52" s="293"/>
      <c r="M52" s="293"/>
      <c r="N52" s="293"/>
      <c r="O52" s="293"/>
      <c r="P52" s="293"/>
      <c r="Q52" s="63"/>
      <c r="R52" s="8"/>
      <c r="S52" s="293" t="s">
        <v>141</v>
      </c>
      <c r="T52" s="294"/>
      <c r="U52" s="294"/>
      <c r="V52" s="294"/>
      <c r="W52" s="294"/>
      <c r="X52" s="294"/>
      <c r="Y52" s="294"/>
    </row>
    <row r="53" spans="1:25" ht="21" customHeight="1">
      <c r="A53" s="9"/>
      <c r="B53" s="10" t="s">
        <v>4</v>
      </c>
      <c r="C53" s="10" t="s">
        <v>5</v>
      </c>
      <c r="D53" s="10" t="s">
        <v>6</v>
      </c>
      <c r="E53" s="10" t="s">
        <v>7</v>
      </c>
      <c r="F53" s="10" t="s">
        <v>10</v>
      </c>
      <c r="G53" s="10" t="s">
        <v>8</v>
      </c>
      <c r="H53" s="10"/>
      <c r="I53" s="10"/>
      <c r="J53" s="10" t="s">
        <v>4</v>
      </c>
      <c r="K53" s="10" t="s">
        <v>5</v>
      </c>
      <c r="L53" s="10" t="s">
        <v>6</v>
      </c>
      <c r="M53" s="10" t="s">
        <v>7</v>
      </c>
      <c r="N53" s="10" t="s">
        <v>9</v>
      </c>
      <c r="O53" s="10" t="s">
        <v>10</v>
      </c>
      <c r="P53" s="11" t="s">
        <v>8</v>
      </c>
      <c r="Q53" s="64"/>
      <c r="R53" s="10"/>
      <c r="S53" s="10" t="s">
        <v>4</v>
      </c>
      <c r="T53" s="10" t="s">
        <v>5</v>
      </c>
      <c r="U53" s="10" t="s">
        <v>6</v>
      </c>
      <c r="V53" s="10" t="s">
        <v>7</v>
      </c>
      <c r="W53" s="10" t="s">
        <v>9</v>
      </c>
      <c r="X53" s="10" t="s">
        <v>10</v>
      </c>
      <c r="Y53" s="11" t="s">
        <v>8</v>
      </c>
    </row>
    <row r="54" spans="1:25" ht="12" customHeight="1">
      <c r="A54" s="8"/>
      <c r="B54" s="14"/>
      <c r="C54" s="14"/>
      <c r="D54" s="14"/>
      <c r="E54" s="14"/>
      <c r="F54" s="66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5"/>
      <c r="T54" s="15"/>
      <c r="U54" s="15"/>
      <c r="V54" s="15"/>
      <c r="W54" s="15"/>
      <c r="X54" s="15"/>
      <c r="Y54" s="15"/>
    </row>
    <row r="55" spans="1:25" ht="12" customHeight="1">
      <c r="A55" s="16" t="s">
        <v>11</v>
      </c>
      <c r="B55" s="14">
        <f>B34/B9</f>
        <v>259.7769399386234</v>
      </c>
      <c r="C55" s="14">
        <f>C34/C9</f>
        <v>165.52631578947367</v>
      </c>
      <c r="D55" s="14">
        <f>D34/D9</f>
        <v>174.38461538461539</v>
      </c>
      <c r="E55" s="14">
        <f>E34/E9</f>
        <v>308.19749216300943</v>
      </c>
      <c r="F55" s="65" t="s">
        <v>47</v>
      </c>
      <c r="G55" s="14">
        <f>G34/G9</f>
        <v>260.65319979629942</v>
      </c>
      <c r="H55" s="14"/>
      <c r="I55" s="14"/>
      <c r="J55" s="14">
        <f t="shared" ref="J55:P55" si="26">J34/J9</f>
        <v>880.58568421052632</v>
      </c>
      <c r="K55" s="14">
        <f t="shared" si="26"/>
        <v>862.81395348837214</v>
      </c>
      <c r="L55" s="14">
        <f t="shared" si="26"/>
        <v>1102.1694915254238</v>
      </c>
      <c r="M55" s="14">
        <f t="shared" si="26"/>
        <v>1021.5979591836734</v>
      </c>
      <c r="N55" s="14" t="s">
        <v>64</v>
      </c>
      <c r="O55" s="65" t="s">
        <v>47</v>
      </c>
      <c r="P55" s="14">
        <f t="shared" si="26"/>
        <v>903.45506371562715</v>
      </c>
      <c r="Q55" s="14"/>
      <c r="R55" s="14"/>
      <c r="S55" s="14">
        <f t="shared" ref="S55:V55" si="27">S34/S9</f>
        <v>366.77409288824384</v>
      </c>
      <c r="T55" s="14">
        <f t="shared" si="27"/>
        <v>649.12903225806451</v>
      </c>
      <c r="U55" s="14">
        <f t="shared" si="27"/>
        <v>732.94897959183675</v>
      </c>
      <c r="V55" s="14">
        <f t="shared" si="27"/>
        <v>740.29419035846729</v>
      </c>
      <c r="W55" s="14" t="s">
        <v>64</v>
      </c>
      <c r="X55" s="14" t="s">
        <v>64</v>
      </c>
      <c r="Y55" s="14">
        <f t="shared" ref="Y55:Y63" si="28">Y34/Y9</f>
        <v>390.48496342454621</v>
      </c>
    </row>
    <row r="56" spans="1:25" ht="12" customHeight="1">
      <c r="A56" s="17" t="s">
        <v>12</v>
      </c>
      <c r="B56" s="14"/>
      <c r="C56" s="14">
        <f>C35/C10</f>
        <v>183.05491631799163</v>
      </c>
      <c r="D56" s="14">
        <f>D35/D10</f>
        <v>161.59292379471228</v>
      </c>
      <c r="E56" s="14">
        <f>E35/E10</f>
        <v>222.60526315789474</v>
      </c>
      <c r="F56" s="65" t="s">
        <v>47</v>
      </c>
      <c r="G56" s="14">
        <f>G35/G10</f>
        <v>171.2206500110546</v>
      </c>
      <c r="H56" s="14"/>
      <c r="I56" s="14"/>
      <c r="J56" s="14"/>
      <c r="K56" s="14">
        <f>K35/K10</f>
        <v>827.00847457627117</v>
      </c>
      <c r="L56" s="14">
        <f>L35/L10</f>
        <v>698.82089552238801</v>
      </c>
      <c r="M56" s="14">
        <f>M35/M10</f>
        <v>756.25</v>
      </c>
      <c r="N56" s="14"/>
      <c r="O56" s="65" t="s">
        <v>47</v>
      </c>
      <c r="P56" s="14">
        <f>P35/P10</f>
        <v>779.57512953367871</v>
      </c>
      <c r="Q56" s="14"/>
      <c r="R56" s="14"/>
      <c r="S56" s="14"/>
      <c r="T56" s="14">
        <f>T35/T10</f>
        <v>220.48669950738918</v>
      </c>
      <c r="U56" s="14">
        <f>U35/U10</f>
        <v>175.23228495642289</v>
      </c>
      <c r="V56" s="14">
        <f>V35/V10</f>
        <v>315.41304347826087</v>
      </c>
      <c r="W56" s="14"/>
      <c r="X56" s="14" t="s">
        <v>64</v>
      </c>
      <c r="Y56" s="14">
        <f t="shared" si="28"/>
        <v>196.11747243426632</v>
      </c>
    </row>
    <row r="57" spans="1:25" ht="12" customHeight="1">
      <c r="A57" s="17" t="s">
        <v>13</v>
      </c>
      <c r="B57" s="14"/>
      <c r="C57" s="14">
        <f t="shared" ref="C57:C62" si="29">C36/C11</f>
        <v>234.71501998857795</v>
      </c>
      <c r="D57" s="14"/>
      <c r="E57" s="14"/>
      <c r="F57" s="65" t="s">
        <v>47</v>
      </c>
      <c r="G57" s="14">
        <f t="shared" ref="G57:G62" si="30">G36/G11</f>
        <v>234.86929223744292</v>
      </c>
      <c r="H57" s="14"/>
      <c r="I57" s="14"/>
      <c r="J57" s="14"/>
      <c r="K57" s="14">
        <f>K36/K11</f>
        <v>867.45352112676062</v>
      </c>
      <c r="L57" s="14"/>
      <c r="M57" s="14">
        <f>M36/M11</f>
        <v>1214</v>
      </c>
      <c r="N57" s="14"/>
      <c r="O57" s="65" t="s">
        <v>47</v>
      </c>
      <c r="P57" s="14">
        <f>P36/P11</f>
        <v>868.42696629213481</v>
      </c>
      <c r="Q57" s="14"/>
      <c r="R57" s="14"/>
      <c r="S57" s="14"/>
      <c r="T57" s="14">
        <f>T36/T11</f>
        <v>341.3732193732194</v>
      </c>
      <c r="U57" s="14"/>
      <c r="V57" s="14">
        <f>V36/V11</f>
        <v>1214</v>
      </c>
      <c r="W57" s="14"/>
      <c r="X57" s="14" t="s">
        <v>64</v>
      </c>
      <c r="Y57" s="14">
        <f t="shared" si="28"/>
        <v>341.86480075901329</v>
      </c>
    </row>
    <row r="58" spans="1:25" ht="12" customHeight="1">
      <c r="A58" s="17" t="s">
        <v>14</v>
      </c>
      <c r="B58" s="14"/>
      <c r="C58" s="14">
        <f t="shared" si="29"/>
        <v>286</v>
      </c>
      <c r="D58" s="14">
        <f>D37/D12</f>
        <v>168.4</v>
      </c>
      <c r="E58" s="14"/>
      <c r="F58" s="65" t="s">
        <v>47</v>
      </c>
      <c r="G58" s="14">
        <f t="shared" si="30"/>
        <v>181</v>
      </c>
      <c r="H58" s="14"/>
      <c r="I58" s="14"/>
      <c r="J58" s="14"/>
      <c r="K58" s="14"/>
      <c r="L58" s="14"/>
      <c r="M58" s="14"/>
      <c r="N58" s="14"/>
      <c r="O58" s="65" t="s">
        <v>47</v>
      </c>
      <c r="P58" s="14"/>
      <c r="Q58" s="14"/>
      <c r="R58" s="14"/>
      <c r="S58" s="14"/>
      <c r="T58" s="14">
        <f t="shared" ref="T58:U58" si="31">T37/T12</f>
        <v>286</v>
      </c>
      <c r="U58" s="14">
        <f t="shared" si="31"/>
        <v>168.4</v>
      </c>
      <c r="V58" s="14"/>
      <c r="W58" s="14"/>
      <c r="X58" s="14"/>
      <c r="Y58" s="14">
        <f t="shared" si="28"/>
        <v>181</v>
      </c>
    </row>
    <row r="59" spans="1:25" ht="12" customHeight="1">
      <c r="A59" s="17" t="s">
        <v>15</v>
      </c>
      <c r="B59" s="14"/>
      <c r="C59" s="14">
        <f t="shared" si="29"/>
        <v>200</v>
      </c>
      <c r="D59" s="14">
        <f>D38/D13</f>
        <v>168.96428571428572</v>
      </c>
      <c r="E59" s="14">
        <f>E38/E13</f>
        <v>265</v>
      </c>
      <c r="F59" s="65" t="s">
        <v>47</v>
      </c>
      <c r="G59" s="14">
        <f t="shared" si="30"/>
        <v>182.89361702127658</v>
      </c>
      <c r="H59" s="14"/>
      <c r="I59" s="14"/>
      <c r="J59" s="14"/>
      <c r="K59" s="14">
        <f>K38/K13</f>
        <v>816.25</v>
      </c>
      <c r="L59" s="14">
        <f>L38/L13</f>
        <v>991.83333333333337</v>
      </c>
      <c r="M59" s="14">
        <f>M38/M13</f>
        <v>718</v>
      </c>
      <c r="N59" s="14"/>
      <c r="O59" s="65" t="s">
        <v>47</v>
      </c>
      <c r="P59" s="14">
        <f>P38/P13</f>
        <v>851.62962962962968</v>
      </c>
      <c r="Q59" s="14"/>
      <c r="R59" s="14"/>
      <c r="S59" s="14"/>
      <c r="T59" s="14">
        <f>T38/T13</f>
        <v>524.34210526315792</v>
      </c>
      <c r="U59" s="14">
        <f>U38/U13</f>
        <v>314.1764705882353</v>
      </c>
      <c r="V59" s="14">
        <f>V38/V13</f>
        <v>491.5</v>
      </c>
      <c r="W59" s="14"/>
      <c r="X59" s="14" t="s">
        <v>64</v>
      </c>
      <c r="Y59" s="14">
        <f t="shared" si="28"/>
        <v>426.89189189189187</v>
      </c>
    </row>
    <row r="60" spans="1:25" ht="12" customHeight="1">
      <c r="A60" s="17" t="s">
        <v>16</v>
      </c>
      <c r="B60" s="14"/>
      <c r="C60" s="14">
        <f t="shared" si="29"/>
        <v>302.54166666666669</v>
      </c>
      <c r="D60" s="14"/>
      <c r="E60" s="14"/>
      <c r="F60" s="65" t="s">
        <v>47</v>
      </c>
      <c r="G60" s="14">
        <f t="shared" si="30"/>
        <v>294.92</v>
      </c>
      <c r="H60" s="14"/>
      <c r="I60" s="14"/>
      <c r="J60" s="14"/>
      <c r="K60" s="14">
        <f>K39/K14</f>
        <v>920.8</v>
      </c>
      <c r="L60" s="14"/>
      <c r="M60" s="14"/>
      <c r="N60" s="14"/>
      <c r="O60" s="65" t="s">
        <v>47</v>
      </c>
      <c r="P60" s="14">
        <f>P39/P14</f>
        <v>920.8</v>
      </c>
      <c r="Q60" s="14"/>
      <c r="R60" s="14"/>
      <c r="S60" s="14"/>
      <c r="T60" s="14">
        <f>T39/T14</f>
        <v>409.13793103448273</v>
      </c>
      <c r="U60" s="14"/>
      <c r="V60" s="14"/>
      <c r="W60" s="14"/>
      <c r="X60" s="14"/>
      <c r="Y60" s="14">
        <f t="shared" si="28"/>
        <v>399.23333333333335</v>
      </c>
    </row>
    <row r="61" spans="1:25" ht="12" customHeight="1">
      <c r="A61" s="17" t="s">
        <v>17</v>
      </c>
      <c r="B61" s="14"/>
      <c r="C61" s="14"/>
      <c r="D61" s="14"/>
      <c r="E61" s="14"/>
      <c r="F61" s="65" t="s">
        <v>47</v>
      </c>
      <c r="G61" s="14"/>
      <c r="H61" s="14"/>
      <c r="I61" s="14"/>
      <c r="J61" s="14"/>
      <c r="K61" s="14"/>
      <c r="L61" s="14"/>
      <c r="M61" s="14"/>
      <c r="N61" s="14"/>
      <c r="O61" s="65" t="s">
        <v>47</v>
      </c>
      <c r="P61" s="14"/>
      <c r="Q61" s="14"/>
      <c r="R61" s="14"/>
      <c r="S61" s="14"/>
      <c r="T61" s="14"/>
      <c r="U61" s="14"/>
      <c r="V61" s="14"/>
      <c r="W61" s="14"/>
      <c r="X61" s="14"/>
      <c r="Y61" s="14"/>
    </row>
    <row r="62" spans="1:25" ht="12" customHeight="1">
      <c r="A62" s="17" t="s">
        <v>18</v>
      </c>
      <c r="B62" s="14"/>
      <c r="C62" s="14">
        <f t="shared" si="29"/>
        <v>150</v>
      </c>
      <c r="D62" s="14"/>
      <c r="E62" s="14"/>
      <c r="F62" s="65" t="s">
        <v>47</v>
      </c>
      <c r="G62" s="14">
        <f t="shared" si="30"/>
        <v>150</v>
      </c>
      <c r="H62" s="14"/>
      <c r="I62" s="14"/>
      <c r="J62" s="14"/>
      <c r="K62" s="14">
        <f>K41/K16</f>
        <v>191</v>
      </c>
      <c r="L62" s="14"/>
      <c r="M62" s="14"/>
      <c r="N62" s="14"/>
      <c r="O62" s="65" t="s">
        <v>47</v>
      </c>
      <c r="P62" s="14">
        <f>P41/P16</f>
        <v>191</v>
      </c>
      <c r="Q62" s="14"/>
      <c r="R62" s="14"/>
      <c r="S62" s="14"/>
      <c r="T62" s="14"/>
      <c r="U62" s="14"/>
      <c r="V62" s="14"/>
      <c r="W62" s="14"/>
      <c r="X62" s="14"/>
      <c r="Y62" s="14">
        <f t="shared" si="28"/>
        <v>170.5</v>
      </c>
    </row>
    <row r="63" spans="1:25" ht="12" customHeight="1">
      <c r="A63" s="17" t="s">
        <v>19</v>
      </c>
      <c r="B63" s="14"/>
      <c r="C63" s="14"/>
      <c r="D63" s="14"/>
      <c r="E63" s="14"/>
      <c r="F63" s="65" t="s">
        <v>47</v>
      </c>
      <c r="G63" s="14"/>
      <c r="H63" s="14"/>
      <c r="I63" s="14"/>
      <c r="J63" s="14"/>
      <c r="K63" s="14">
        <f>K42/K17</f>
        <v>303</v>
      </c>
      <c r="L63" s="14"/>
      <c r="M63" s="14"/>
      <c r="N63" s="14"/>
      <c r="O63" s="65" t="s">
        <v>47</v>
      </c>
      <c r="P63" s="14">
        <f>P42/P17</f>
        <v>303</v>
      </c>
      <c r="Q63" s="14"/>
      <c r="R63" s="14"/>
      <c r="S63" s="14"/>
      <c r="T63" s="14">
        <f>T42/T17</f>
        <v>303</v>
      </c>
      <c r="U63" s="14"/>
      <c r="V63" s="14"/>
      <c r="W63" s="14"/>
      <c r="X63" s="14"/>
      <c r="Y63" s="14">
        <f t="shared" si="28"/>
        <v>303</v>
      </c>
    </row>
    <row r="64" spans="1:25" ht="12" customHeight="1">
      <c r="A64" s="17"/>
      <c r="B64" s="14"/>
      <c r="C64" s="14"/>
      <c r="D64" s="14"/>
      <c r="E64" s="14"/>
      <c r="F64" s="65"/>
      <c r="G64" s="14"/>
      <c r="H64" s="14"/>
      <c r="I64" s="14"/>
      <c r="J64" s="14"/>
      <c r="K64" s="14"/>
      <c r="L64" s="14"/>
      <c r="M64" s="14"/>
      <c r="N64" s="14"/>
      <c r="O64" s="65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spans="1:26" ht="12" customHeight="1">
      <c r="A65" s="13" t="s">
        <v>8</v>
      </c>
      <c r="B65" s="14">
        <f>B44/B19</f>
        <v>259.80678530726749</v>
      </c>
      <c r="C65" s="14">
        <f t="shared" ref="C65:E65" si="32">C44/C19</f>
        <v>208.15450643776825</v>
      </c>
      <c r="D65" s="14">
        <f t="shared" si="32"/>
        <v>161.92117117117118</v>
      </c>
      <c r="E65" s="14">
        <f t="shared" si="32"/>
        <v>298.46796657381617</v>
      </c>
      <c r="F65" s="66" t="s">
        <v>47</v>
      </c>
      <c r="G65" s="14">
        <f>G44/G19</f>
        <v>235.60540808459081</v>
      </c>
      <c r="H65" s="14"/>
      <c r="I65" s="14"/>
      <c r="J65" s="14">
        <f>J44/J19</f>
        <v>880.58568421052632</v>
      </c>
      <c r="K65" s="14">
        <f>K44/K19</f>
        <v>854.61694290976061</v>
      </c>
      <c r="L65" s="14">
        <f>L44/L19</f>
        <v>892.42424242424238</v>
      </c>
      <c r="M65" s="14">
        <f>M44/M19</f>
        <v>1017.13</v>
      </c>
      <c r="N65" s="14" t="s">
        <v>64</v>
      </c>
      <c r="O65" s="66" t="s">
        <v>47</v>
      </c>
      <c r="P65" s="14">
        <f>P44/P19</f>
        <v>892.51416549789622</v>
      </c>
      <c r="Q65" s="14"/>
      <c r="R65" s="14"/>
      <c r="S65" s="14">
        <f t="shared" ref="S65:V65" si="33">S44/S19</f>
        <v>366.78326803076476</v>
      </c>
      <c r="T65" s="14">
        <f t="shared" si="33"/>
        <v>290.34347927885739</v>
      </c>
      <c r="U65" s="14">
        <f t="shared" si="33"/>
        <v>196.40844062947068</v>
      </c>
      <c r="V65" s="14">
        <f t="shared" si="33"/>
        <v>716.78114086146684</v>
      </c>
      <c r="W65" s="14" t="s">
        <v>64</v>
      </c>
      <c r="X65" s="14" t="s">
        <v>64</v>
      </c>
      <c r="Y65" s="14">
        <f>Y44/Y19</f>
        <v>343.41191363992084</v>
      </c>
    </row>
    <row r="66" spans="1:26" ht="12" customHeight="1">
      <c r="A66" s="26" t="s">
        <v>28</v>
      </c>
      <c r="B66" s="14"/>
      <c r="C66" s="14">
        <f>C46/C21</f>
        <v>208.37314640064707</v>
      </c>
      <c r="D66" s="14">
        <f>D46/D21</f>
        <v>161.73638095238096</v>
      </c>
      <c r="E66" s="14">
        <f>E46/E21</f>
        <v>220.9</v>
      </c>
      <c r="F66" s="66" t="s">
        <v>47</v>
      </c>
      <c r="G66" s="14">
        <f>G46/G21</f>
        <v>189.3207340025094</v>
      </c>
      <c r="H66" s="14"/>
      <c r="I66" s="14"/>
      <c r="J66" s="14"/>
      <c r="K66" s="14">
        <f>K46/K21</f>
        <v>853.91200000000003</v>
      </c>
      <c r="L66" s="14">
        <f>L46/L21</f>
        <v>722.90410958904113</v>
      </c>
      <c r="M66" s="14">
        <f>M46/M21</f>
        <v>798.2</v>
      </c>
      <c r="N66" s="14"/>
      <c r="O66" s="66" t="s">
        <v>47</v>
      </c>
      <c r="P66" s="14">
        <f>P46/P21</f>
        <v>836.55231560891934</v>
      </c>
      <c r="Q66" s="14"/>
      <c r="R66" s="14"/>
      <c r="S66" s="14"/>
      <c r="T66" s="14">
        <f>T46/T21</f>
        <v>285.05868377286765</v>
      </c>
      <c r="U66" s="14">
        <f>U46/U21</f>
        <v>176.91994069681246</v>
      </c>
      <c r="V66" s="14">
        <f>V46/V21</f>
        <v>336.36</v>
      </c>
      <c r="W66" s="14"/>
      <c r="X66" s="14" t="s">
        <v>64</v>
      </c>
      <c r="Y66" s="14">
        <f>Y46/Y21</f>
        <v>243.54361258801552</v>
      </c>
    </row>
    <row r="67" spans="1:26" ht="12" customHeight="1">
      <c r="A67" s="6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55"/>
      <c r="R67" s="18"/>
      <c r="S67" s="42"/>
      <c r="T67" s="42"/>
      <c r="U67" s="42"/>
      <c r="V67" s="42"/>
      <c r="W67" s="42"/>
      <c r="X67" s="42"/>
      <c r="Y67" s="42"/>
    </row>
    <row r="69" spans="1:26" ht="12" customHeight="1">
      <c r="A69" s="1" t="s">
        <v>171</v>
      </c>
      <c r="B69" s="4"/>
      <c r="C69" s="4"/>
      <c r="D69" s="22"/>
      <c r="E69" s="22"/>
      <c r="F69" s="22"/>
      <c r="G69" s="22"/>
      <c r="H69" s="22"/>
      <c r="I69" s="22"/>
      <c r="J69" s="22"/>
      <c r="K69" s="22"/>
      <c r="L69" s="135"/>
      <c r="M69" s="135"/>
      <c r="N69" s="135"/>
      <c r="O69" s="135"/>
      <c r="P69" s="135"/>
      <c r="Q69" s="135"/>
      <c r="R69" s="135"/>
      <c r="S69" s="40"/>
      <c r="T69" s="291"/>
      <c r="U69" s="292"/>
    </row>
    <row r="70" spans="1:26" ht="12" customHeight="1">
      <c r="A70" s="204" t="s">
        <v>149</v>
      </c>
      <c r="B70" s="4"/>
      <c r="C70" s="4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40"/>
      <c r="T70" s="291"/>
      <c r="U70" s="292"/>
    </row>
    <row r="71" spans="1:26" ht="12" customHeight="1">
      <c r="A71" s="22" t="s">
        <v>46</v>
      </c>
      <c r="B71" s="4"/>
      <c r="C71" s="4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40"/>
      <c r="T71" s="40"/>
    </row>
    <row r="72" spans="1:26" ht="12" customHeight="1">
      <c r="A72" s="6"/>
      <c r="B72" s="7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40"/>
      <c r="T72" s="41"/>
      <c r="U72" s="27"/>
    </row>
    <row r="73" spans="1:26" ht="12" customHeight="1">
      <c r="A73" s="8"/>
      <c r="B73" s="293" t="s">
        <v>139</v>
      </c>
      <c r="C73" s="293"/>
      <c r="D73" s="293"/>
      <c r="E73" s="293"/>
      <c r="F73" s="293"/>
      <c r="G73" s="293"/>
      <c r="H73" s="127"/>
      <c r="I73" s="8"/>
      <c r="J73" s="293" t="s">
        <v>140</v>
      </c>
      <c r="K73" s="293"/>
      <c r="L73" s="293"/>
      <c r="M73" s="293"/>
      <c r="N73" s="293"/>
      <c r="O73" s="293"/>
      <c r="P73" s="293"/>
      <c r="Q73" s="63"/>
      <c r="R73" s="8"/>
      <c r="S73" s="293" t="s">
        <v>141</v>
      </c>
      <c r="T73" s="294"/>
      <c r="U73" s="294"/>
      <c r="V73" s="294"/>
      <c r="W73" s="294"/>
      <c r="X73" s="294"/>
      <c r="Y73" s="294"/>
      <c r="Z73" s="71"/>
    </row>
    <row r="74" spans="1:26" ht="22.5">
      <c r="A74" s="9"/>
      <c r="B74" s="10" t="s">
        <v>4</v>
      </c>
      <c r="C74" s="10" t="s">
        <v>5</v>
      </c>
      <c r="D74" s="10" t="s">
        <v>6</v>
      </c>
      <c r="E74" s="10" t="s">
        <v>7</v>
      </c>
      <c r="F74" s="10" t="s">
        <v>10</v>
      </c>
      <c r="G74" s="10" t="s">
        <v>8</v>
      </c>
      <c r="H74" s="53" t="s">
        <v>33</v>
      </c>
      <c r="I74" s="10"/>
      <c r="J74" s="10" t="s">
        <v>4</v>
      </c>
      <c r="K74" s="10" t="s">
        <v>5</v>
      </c>
      <c r="L74" s="10" t="s">
        <v>6</v>
      </c>
      <c r="M74" s="10" t="s">
        <v>7</v>
      </c>
      <c r="N74" s="10" t="s">
        <v>9</v>
      </c>
      <c r="O74" s="10" t="s">
        <v>10</v>
      </c>
      <c r="P74" s="11" t="s">
        <v>8</v>
      </c>
      <c r="Q74" s="53" t="s">
        <v>33</v>
      </c>
      <c r="R74" s="10"/>
      <c r="S74" s="10" t="s">
        <v>4</v>
      </c>
      <c r="T74" s="10" t="s">
        <v>5</v>
      </c>
      <c r="U74" s="10" t="s">
        <v>6</v>
      </c>
      <c r="V74" s="10" t="s">
        <v>7</v>
      </c>
      <c r="W74" s="10" t="s">
        <v>9</v>
      </c>
      <c r="X74" s="10" t="s">
        <v>10</v>
      </c>
      <c r="Y74" s="11" t="s">
        <v>8</v>
      </c>
      <c r="Z74" s="53" t="s">
        <v>33</v>
      </c>
    </row>
    <row r="75" spans="1:26" ht="12" customHeight="1">
      <c r="A75" s="8"/>
      <c r="B75" s="8"/>
      <c r="C75" s="8"/>
      <c r="D75" s="8"/>
      <c r="E75" s="8"/>
      <c r="F75" s="55"/>
      <c r="G75" s="8"/>
      <c r="H75" s="8"/>
      <c r="I75" s="8"/>
      <c r="J75" s="8"/>
      <c r="K75" s="8"/>
      <c r="L75" s="8"/>
      <c r="M75" s="8"/>
      <c r="N75" s="8"/>
      <c r="O75" s="8"/>
      <c r="P75" s="8"/>
      <c r="Q75" s="29"/>
      <c r="R75" s="8"/>
      <c r="S75" s="15"/>
      <c r="T75" s="15"/>
      <c r="U75" s="15"/>
      <c r="V75" s="15"/>
      <c r="W75" s="15"/>
      <c r="X75" s="15"/>
      <c r="Y75" s="15"/>
      <c r="Z75" s="15"/>
    </row>
    <row r="76" spans="1:26" ht="12" customHeight="1">
      <c r="A76" s="16" t="s">
        <v>11</v>
      </c>
      <c r="B76" s="206">
        <v>127546</v>
      </c>
      <c r="C76" s="207">
        <v>140</v>
      </c>
      <c r="D76" s="207">
        <v>290</v>
      </c>
      <c r="E76" s="206">
        <v>4135</v>
      </c>
      <c r="F76" s="55" t="s">
        <v>47</v>
      </c>
      <c r="G76" s="206">
        <v>132112</v>
      </c>
      <c r="H76" s="8">
        <f>G76/G86</f>
        <v>0.71892992022289703</v>
      </c>
      <c r="I76" s="12"/>
      <c r="J76" s="206">
        <v>121675</v>
      </c>
      <c r="K76" s="206">
        <v>2278</v>
      </c>
      <c r="L76" s="206">
        <v>3768</v>
      </c>
      <c r="M76" s="206">
        <v>29294</v>
      </c>
      <c r="N76" s="8" t="s">
        <v>64</v>
      </c>
      <c r="O76" s="55" t="s">
        <v>47</v>
      </c>
      <c r="P76" s="206">
        <v>157015</v>
      </c>
      <c r="Q76" s="27">
        <f>P76/P86</f>
        <v>0.8467661476899514</v>
      </c>
      <c r="R76" s="12"/>
      <c r="S76" s="15">
        <f>B76+J76</f>
        <v>249221</v>
      </c>
      <c r="T76" s="15">
        <f t="shared" ref="T76:V84" si="34">C76+K76</f>
        <v>2418</v>
      </c>
      <c r="U76" s="15">
        <f t="shared" si="34"/>
        <v>4058</v>
      </c>
      <c r="V76" s="15">
        <f>E76+M76</f>
        <v>33429</v>
      </c>
      <c r="W76" s="15" t="str">
        <f>N76</f>
        <v>?</v>
      </c>
      <c r="X76" s="55" t="s">
        <v>47</v>
      </c>
      <c r="Y76" s="15">
        <f>SUM(S76:X76)</f>
        <v>289126</v>
      </c>
      <c r="Z76" s="27">
        <f>Y76/Y86</f>
        <v>0.78312969097463925</v>
      </c>
    </row>
    <row r="77" spans="1:26" ht="12" customHeight="1">
      <c r="A77" s="17" t="s">
        <v>12</v>
      </c>
      <c r="B77" s="207">
        <v>13</v>
      </c>
      <c r="C77" s="206">
        <v>15080</v>
      </c>
      <c r="D77" s="206">
        <v>18017</v>
      </c>
      <c r="E77" s="207">
        <v>348</v>
      </c>
      <c r="F77" s="55" t="s">
        <v>47</v>
      </c>
      <c r="G77" s="206">
        <v>33458</v>
      </c>
      <c r="H77" s="8">
        <f>G77/G86</f>
        <v>0.18207246329491408</v>
      </c>
      <c r="I77" s="12"/>
      <c r="J77" s="207">
        <v>0</v>
      </c>
      <c r="K77" s="206">
        <v>5684</v>
      </c>
      <c r="L77" s="206">
        <v>2603</v>
      </c>
      <c r="M77" s="207">
        <v>360</v>
      </c>
      <c r="N77" s="8">
        <v>0</v>
      </c>
      <c r="O77" s="55" t="s">
        <v>47</v>
      </c>
      <c r="P77" s="206">
        <v>8647</v>
      </c>
      <c r="Q77" s="27">
        <f>P77/P86</f>
        <v>4.6632403777186957E-2</v>
      </c>
      <c r="R77" s="12"/>
      <c r="S77" s="15">
        <f t="shared" ref="S77:S84" si="35">B77+J77</f>
        <v>13</v>
      </c>
      <c r="T77" s="15">
        <f t="shared" si="34"/>
        <v>20764</v>
      </c>
      <c r="U77" s="15">
        <f t="shared" si="34"/>
        <v>20620</v>
      </c>
      <c r="V77" s="15">
        <f t="shared" si="34"/>
        <v>708</v>
      </c>
      <c r="W77" s="15">
        <f t="shared" ref="W77:W84" si="36">N77</f>
        <v>0</v>
      </c>
      <c r="X77" s="55" t="s">
        <v>47</v>
      </c>
      <c r="Y77" s="15">
        <f>SUM(S77:X77)</f>
        <v>42105</v>
      </c>
      <c r="Z77" s="27">
        <f>Y77/Y86</f>
        <v>0.11404604095960649</v>
      </c>
    </row>
    <row r="78" spans="1:26" ht="12" customHeight="1">
      <c r="A78" s="17" t="s">
        <v>13</v>
      </c>
      <c r="B78" s="207">
        <v>21</v>
      </c>
      <c r="C78" s="206">
        <v>17261</v>
      </c>
      <c r="D78" s="207">
        <v>0</v>
      </c>
      <c r="E78" s="207">
        <v>0</v>
      </c>
      <c r="F78" s="55" t="s">
        <v>47</v>
      </c>
      <c r="G78" s="206">
        <v>17282</v>
      </c>
      <c r="H78" s="8">
        <f>G78/G86</f>
        <v>9.4045558929484879E-2</v>
      </c>
      <c r="I78" s="12"/>
      <c r="J78" s="207">
        <v>0</v>
      </c>
      <c r="K78" s="206">
        <v>18042</v>
      </c>
      <c r="L78" s="207">
        <v>0</v>
      </c>
      <c r="M78" s="207">
        <v>71</v>
      </c>
      <c r="N78" s="8">
        <v>0</v>
      </c>
      <c r="O78" s="55" t="s">
        <v>47</v>
      </c>
      <c r="P78" s="206">
        <v>18113</v>
      </c>
      <c r="Q78" s="27">
        <f>P78/P86</f>
        <v>9.7681592415425844E-2</v>
      </c>
      <c r="R78" s="12"/>
      <c r="S78" s="15">
        <f t="shared" si="35"/>
        <v>21</v>
      </c>
      <c r="T78" s="15">
        <f t="shared" si="34"/>
        <v>35303</v>
      </c>
      <c r="U78" s="15">
        <f t="shared" si="34"/>
        <v>0</v>
      </c>
      <c r="V78" s="15">
        <f t="shared" si="34"/>
        <v>71</v>
      </c>
      <c r="W78" s="15">
        <f t="shared" si="36"/>
        <v>0</v>
      </c>
      <c r="X78" s="55" t="s">
        <v>47</v>
      </c>
      <c r="Y78" s="15">
        <f t="shared" ref="Y78:Y84" si="37">SUM(S78:X78)</f>
        <v>35395</v>
      </c>
      <c r="Z78" s="27">
        <f>Y78/Y86</f>
        <v>9.5871265164832492E-2</v>
      </c>
    </row>
    <row r="79" spans="1:26" ht="12" customHeight="1">
      <c r="A79" s="17" t="s">
        <v>14</v>
      </c>
      <c r="B79" s="207">
        <v>0</v>
      </c>
      <c r="C79" s="207">
        <v>37</v>
      </c>
      <c r="D79" s="207">
        <v>183</v>
      </c>
      <c r="E79" s="207">
        <v>0</v>
      </c>
      <c r="F79" s="55" t="s">
        <v>47</v>
      </c>
      <c r="G79" s="207">
        <v>220</v>
      </c>
      <c r="H79" s="8">
        <f>G79/G86</f>
        <v>1.1972007270273507E-3</v>
      </c>
      <c r="I79" s="12"/>
      <c r="J79" s="207">
        <v>0</v>
      </c>
      <c r="K79" s="207">
        <v>0</v>
      </c>
      <c r="L79" s="207">
        <v>0</v>
      </c>
      <c r="M79" s="207">
        <v>0</v>
      </c>
      <c r="N79" s="8">
        <v>0</v>
      </c>
      <c r="O79" s="55" t="s">
        <v>47</v>
      </c>
      <c r="P79" s="207">
        <v>0</v>
      </c>
      <c r="Q79" s="27">
        <f>P79/P86</f>
        <v>0</v>
      </c>
      <c r="R79" s="12"/>
      <c r="S79" s="15">
        <f t="shared" si="35"/>
        <v>0</v>
      </c>
      <c r="T79" s="15">
        <f t="shared" si="34"/>
        <v>37</v>
      </c>
      <c r="U79" s="15">
        <f t="shared" si="34"/>
        <v>183</v>
      </c>
      <c r="V79" s="15">
        <f t="shared" si="34"/>
        <v>0</v>
      </c>
      <c r="W79" s="15">
        <f t="shared" si="36"/>
        <v>0</v>
      </c>
      <c r="X79" s="55" t="s">
        <v>47</v>
      </c>
      <c r="Y79" s="15">
        <f t="shared" si="37"/>
        <v>220</v>
      </c>
      <c r="Z79" s="27">
        <f>Y79/Y86</f>
        <v>5.9589428835324614E-4</v>
      </c>
    </row>
    <row r="80" spans="1:26" ht="12" customHeight="1">
      <c r="A80" s="17" t="s">
        <v>15</v>
      </c>
      <c r="B80" s="207">
        <v>0</v>
      </c>
      <c r="C80" s="207">
        <v>148</v>
      </c>
      <c r="D80" s="207">
        <v>201</v>
      </c>
      <c r="E80" s="207">
        <v>12</v>
      </c>
      <c r="F80" s="55" t="s">
        <v>47</v>
      </c>
      <c r="G80" s="207">
        <v>361</v>
      </c>
      <c r="H80" s="8">
        <f>G80/G86</f>
        <v>1.9644975566221524E-3</v>
      </c>
      <c r="I80" s="12"/>
      <c r="J80" s="207">
        <v>0</v>
      </c>
      <c r="K80" s="207">
        <v>977</v>
      </c>
      <c r="L80" s="207">
        <v>328</v>
      </c>
      <c r="M80" s="207">
        <v>46</v>
      </c>
      <c r="N80" s="8">
        <v>0</v>
      </c>
      <c r="O80" s="55" t="s">
        <v>47</v>
      </c>
      <c r="P80" s="206">
        <v>1350</v>
      </c>
      <c r="Q80" s="27">
        <f>P80/P86</f>
        <v>7.28041460612957E-3</v>
      </c>
      <c r="R80" s="12"/>
      <c r="S80" s="15">
        <f t="shared" si="35"/>
        <v>0</v>
      </c>
      <c r="T80" s="15">
        <f t="shared" si="34"/>
        <v>1125</v>
      </c>
      <c r="U80" s="15">
        <f t="shared" si="34"/>
        <v>529</v>
      </c>
      <c r="V80" s="15">
        <f t="shared" si="34"/>
        <v>58</v>
      </c>
      <c r="W80" s="15">
        <f t="shared" si="36"/>
        <v>0</v>
      </c>
      <c r="X80" s="55" t="s">
        <v>47</v>
      </c>
      <c r="Y80" s="15">
        <f t="shared" si="37"/>
        <v>1712</v>
      </c>
      <c r="Z80" s="27">
        <f>Y80/Y86</f>
        <v>4.6371410075488973E-3</v>
      </c>
    </row>
    <row r="81" spans="1:26" ht="12" customHeight="1">
      <c r="A81" s="17" t="s">
        <v>16</v>
      </c>
      <c r="B81" s="207">
        <v>0</v>
      </c>
      <c r="C81" s="207">
        <v>317</v>
      </c>
      <c r="D81" s="207">
        <v>0</v>
      </c>
      <c r="E81" s="207">
        <v>6</v>
      </c>
      <c r="F81" s="55" t="s">
        <v>47</v>
      </c>
      <c r="G81" s="207">
        <v>323</v>
      </c>
      <c r="H81" s="8">
        <f>G81/G86</f>
        <v>1.7577083401356102E-3</v>
      </c>
      <c r="I81" s="12"/>
      <c r="J81" s="207">
        <v>0</v>
      </c>
      <c r="K81" s="207">
        <v>285</v>
      </c>
      <c r="L81" s="207">
        <v>0</v>
      </c>
      <c r="M81" s="207">
        <v>0</v>
      </c>
      <c r="N81" s="8">
        <v>0</v>
      </c>
      <c r="O81" s="55" t="s">
        <v>47</v>
      </c>
      <c r="P81" s="207">
        <v>285</v>
      </c>
      <c r="Q81" s="27">
        <f>P81/P86</f>
        <v>1.5369764168495759E-3</v>
      </c>
      <c r="R81" s="12"/>
      <c r="S81" s="15">
        <f t="shared" si="35"/>
        <v>0</v>
      </c>
      <c r="T81" s="15">
        <f t="shared" si="34"/>
        <v>602</v>
      </c>
      <c r="U81" s="15">
        <f t="shared" si="34"/>
        <v>0</v>
      </c>
      <c r="V81" s="15">
        <f t="shared" si="34"/>
        <v>6</v>
      </c>
      <c r="W81" s="15">
        <f t="shared" si="36"/>
        <v>0</v>
      </c>
      <c r="X81" s="55" t="s">
        <v>47</v>
      </c>
      <c r="Y81" s="15">
        <f t="shared" si="37"/>
        <v>608</v>
      </c>
      <c r="Z81" s="27">
        <f>Y81/Y86</f>
        <v>1.6468351241762439E-3</v>
      </c>
    </row>
    <row r="82" spans="1:26" ht="12" customHeight="1">
      <c r="A82" s="17" t="s">
        <v>17</v>
      </c>
      <c r="B82" s="207">
        <v>0</v>
      </c>
      <c r="C82" s="207">
        <v>0</v>
      </c>
      <c r="D82" s="207">
        <v>0</v>
      </c>
      <c r="E82" s="207">
        <v>0</v>
      </c>
      <c r="F82" s="55" t="s">
        <v>47</v>
      </c>
      <c r="G82" s="207">
        <v>0</v>
      </c>
      <c r="H82" s="8">
        <f>G82/G86</f>
        <v>0</v>
      </c>
      <c r="I82" s="12"/>
      <c r="J82" s="207">
        <v>0</v>
      </c>
      <c r="K82" s="207">
        <v>0</v>
      </c>
      <c r="L82" s="207">
        <v>0</v>
      </c>
      <c r="M82" s="207">
        <v>0</v>
      </c>
      <c r="N82" s="8">
        <v>0</v>
      </c>
      <c r="O82" s="55" t="s">
        <v>47</v>
      </c>
      <c r="P82" s="207">
        <v>0</v>
      </c>
      <c r="Q82" s="27">
        <f>P82/P86</f>
        <v>0</v>
      </c>
      <c r="R82" s="12"/>
      <c r="S82" s="15">
        <f t="shared" si="35"/>
        <v>0</v>
      </c>
      <c r="T82" s="15">
        <f t="shared" si="34"/>
        <v>0</v>
      </c>
      <c r="U82" s="15">
        <f t="shared" si="34"/>
        <v>0</v>
      </c>
      <c r="V82" s="15">
        <f t="shared" si="34"/>
        <v>0</v>
      </c>
      <c r="W82" s="15">
        <f t="shared" si="36"/>
        <v>0</v>
      </c>
      <c r="X82" s="55" t="s">
        <v>47</v>
      </c>
      <c r="Y82" s="15">
        <f t="shared" si="37"/>
        <v>0</v>
      </c>
      <c r="Z82" s="27">
        <f>Y82/Y86</f>
        <v>0</v>
      </c>
    </row>
    <row r="83" spans="1:26" ht="12" customHeight="1">
      <c r="A83" s="17" t="s">
        <v>18</v>
      </c>
      <c r="B83" s="207">
        <v>0</v>
      </c>
      <c r="C83" s="207">
        <v>6</v>
      </c>
      <c r="D83" s="207">
        <v>0</v>
      </c>
      <c r="E83" s="207">
        <v>0</v>
      </c>
      <c r="F83" s="55" t="s">
        <v>47</v>
      </c>
      <c r="G83" s="207">
        <v>6</v>
      </c>
      <c r="H83" s="8">
        <f>G83/G86</f>
        <v>3.2650928918927741E-5</v>
      </c>
      <c r="I83" s="12"/>
      <c r="J83" s="207">
        <v>0</v>
      </c>
      <c r="K83" s="207">
        <v>10</v>
      </c>
      <c r="L83" s="207">
        <v>0</v>
      </c>
      <c r="M83" s="207">
        <v>0</v>
      </c>
      <c r="N83" s="8">
        <v>0</v>
      </c>
      <c r="O83" s="55" t="s">
        <v>47</v>
      </c>
      <c r="P83" s="207">
        <v>10</v>
      </c>
      <c r="Q83" s="27">
        <f>P83/P86</f>
        <v>5.3928997082441259E-5</v>
      </c>
      <c r="R83" s="12"/>
      <c r="S83" s="15">
        <f t="shared" si="35"/>
        <v>0</v>
      </c>
      <c r="T83" s="15">
        <f t="shared" si="34"/>
        <v>16</v>
      </c>
      <c r="U83" s="15">
        <f t="shared" si="34"/>
        <v>0</v>
      </c>
      <c r="V83" s="15">
        <f t="shared" si="34"/>
        <v>0</v>
      </c>
      <c r="W83" s="15">
        <f t="shared" si="36"/>
        <v>0</v>
      </c>
      <c r="X83" s="55" t="s">
        <v>47</v>
      </c>
      <c r="Y83" s="15">
        <f t="shared" si="37"/>
        <v>16</v>
      </c>
      <c r="Z83" s="27">
        <f>Y83/Y86</f>
        <v>4.3337766425690628E-5</v>
      </c>
    </row>
    <row r="84" spans="1:26" ht="12" customHeight="1">
      <c r="A84" s="17" t="s">
        <v>19</v>
      </c>
      <c r="B84" s="207">
        <v>0</v>
      </c>
      <c r="C84" s="207">
        <v>0</v>
      </c>
      <c r="D84" s="207">
        <v>0</v>
      </c>
      <c r="E84" s="207">
        <v>0</v>
      </c>
      <c r="F84" s="55" t="s">
        <v>47</v>
      </c>
      <c r="G84" s="207">
        <v>0</v>
      </c>
      <c r="H84" s="8">
        <f>G84/G86</f>
        <v>0</v>
      </c>
      <c r="I84" s="12"/>
      <c r="J84" s="207">
        <v>0</v>
      </c>
      <c r="K84" s="207">
        <v>9</v>
      </c>
      <c r="L84" s="207">
        <v>0</v>
      </c>
      <c r="M84" s="207">
        <v>0</v>
      </c>
      <c r="N84" s="8">
        <v>0</v>
      </c>
      <c r="O84" s="55" t="s">
        <v>47</v>
      </c>
      <c r="P84" s="207">
        <v>9</v>
      </c>
      <c r="Q84" s="27">
        <f>P84/P86</f>
        <v>4.8536097374197129E-5</v>
      </c>
      <c r="R84" s="12"/>
      <c r="S84" s="15">
        <f t="shared" si="35"/>
        <v>0</v>
      </c>
      <c r="T84" s="15">
        <f t="shared" si="34"/>
        <v>9</v>
      </c>
      <c r="U84" s="15">
        <f t="shared" si="34"/>
        <v>0</v>
      </c>
      <c r="V84" s="15">
        <f t="shared" si="34"/>
        <v>0</v>
      </c>
      <c r="W84" s="15">
        <f t="shared" si="36"/>
        <v>0</v>
      </c>
      <c r="X84" s="55" t="s">
        <v>47</v>
      </c>
      <c r="Y84" s="15">
        <f t="shared" si="37"/>
        <v>9</v>
      </c>
      <c r="Z84" s="27">
        <f>Y84/Y86</f>
        <v>2.4377493614450977E-5</v>
      </c>
    </row>
    <row r="85" spans="1:26" ht="12" customHeight="1">
      <c r="A85" s="17"/>
      <c r="B85" s="224"/>
      <c r="C85" s="224"/>
      <c r="D85" s="224"/>
      <c r="E85" s="224"/>
      <c r="F85" s="55"/>
      <c r="G85" s="224"/>
      <c r="H85" s="8"/>
      <c r="I85" s="12"/>
      <c r="J85" s="224"/>
      <c r="K85" s="224"/>
      <c r="L85" s="224"/>
      <c r="M85" s="224"/>
      <c r="N85" s="8"/>
      <c r="O85" s="55"/>
      <c r="P85" s="224"/>
      <c r="Q85" s="15"/>
      <c r="R85" s="12"/>
      <c r="S85" s="15"/>
      <c r="T85" s="15"/>
      <c r="U85" s="15"/>
      <c r="V85" s="15"/>
      <c r="W85" s="15"/>
      <c r="X85" s="55"/>
      <c r="Y85" s="15"/>
      <c r="Z85" s="15"/>
    </row>
    <row r="86" spans="1:26" ht="12" customHeight="1">
      <c r="A86" s="13" t="s">
        <v>8</v>
      </c>
      <c r="B86" s="218">
        <v>127581</v>
      </c>
      <c r="C86" s="218">
        <v>32989</v>
      </c>
      <c r="D86" s="218">
        <v>18691</v>
      </c>
      <c r="E86" s="218">
        <v>4502</v>
      </c>
      <c r="F86" s="219" t="s">
        <v>47</v>
      </c>
      <c r="G86" s="218">
        <v>183762</v>
      </c>
      <c r="H86" s="28">
        <f>G86/G86</f>
        <v>1</v>
      </c>
      <c r="I86" s="28"/>
      <c r="J86" s="218">
        <v>121675</v>
      </c>
      <c r="K86" s="218">
        <v>27284</v>
      </c>
      <c r="L86" s="218">
        <v>6699</v>
      </c>
      <c r="M86" s="218">
        <v>29772</v>
      </c>
      <c r="N86" s="28" t="s">
        <v>64</v>
      </c>
      <c r="O86" s="205" t="s">
        <v>47</v>
      </c>
      <c r="P86" s="218">
        <v>185429</v>
      </c>
      <c r="Q86" s="39">
        <f>P86/P86</f>
        <v>1</v>
      </c>
      <c r="R86" s="14"/>
      <c r="S86" s="14">
        <f t="shared" ref="S86:V86" si="38">B86+J86</f>
        <v>249256</v>
      </c>
      <c r="T86" s="14">
        <f t="shared" si="38"/>
        <v>60273</v>
      </c>
      <c r="U86" s="14">
        <f t="shared" si="38"/>
        <v>25390</v>
      </c>
      <c r="V86" s="14">
        <f t="shared" si="38"/>
        <v>34274</v>
      </c>
      <c r="W86" s="14" t="str">
        <f t="shared" ref="W86" si="39">N86</f>
        <v>?</v>
      </c>
      <c r="X86" s="205" t="s">
        <v>47</v>
      </c>
      <c r="Y86" s="14">
        <f t="shared" ref="Y86" si="40">SUM(S86:X86)</f>
        <v>369193</v>
      </c>
      <c r="Z86" s="39">
        <f>Y86/Y86</f>
        <v>1</v>
      </c>
    </row>
    <row r="87" spans="1:26" ht="12" customHeight="1">
      <c r="A87" s="13" t="s">
        <v>33</v>
      </c>
      <c r="B87" s="39">
        <f>B86/G86</f>
        <v>0.69427302706762006</v>
      </c>
      <c r="C87" s="39">
        <f>C86/G86</f>
        <v>0.17952024901775121</v>
      </c>
      <c r="D87" s="39">
        <f>D86/G86</f>
        <v>0.10171308540394641</v>
      </c>
      <c r="E87" s="39">
        <f>E86/G86</f>
        <v>2.4499080332168785E-2</v>
      </c>
      <c r="F87" s="66" t="s">
        <v>47</v>
      </c>
      <c r="G87" s="39">
        <f>G86/G86</f>
        <v>1</v>
      </c>
      <c r="H87" s="39"/>
      <c r="I87" s="39"/>
      <c r="J87" s="39">
        <f>J86/P86</f>
        <v>0.65618107200060405</v>
      </c>
      <c r="K87" s="39">
        <f>K86/P86</f>
        <v>0.14713987563973271</v>
      </c>
      <c r="L87" s="39">
        <f>L86/P86</f>
        <v>3.6127035145527397E-2</v>
      </c>
      <c r="M87" s="39">
        <f>M86/P86</f>
        <v>0.16055741011384411</v>
      </c>
      <c r="N87" s="39" t="s">
        <v>64</v>
      </c>
      <c r="O87" s="66" t="s">
        <v>47</v>
      </c>
      <c r="P87" s="39">
        <f>P86/P86</f>
        <v>1</v>
      </c>
      <c r="Q87" s="39"/>
      <c r="R87" s="39"/>
      <c r="S87" s="39">
        <f>S86/Y86</f>
        <v>0.67513739426262143</v>
      </c>
      <c r="T87" s="39">
        <f>T86/Y86</f>
        <v>0.1632560747359782</v>
      </c>
      <c r="U87" s="39">
        <f>U86/Y86</f>
        <v>6.8771618096767809E-2</v>
      </c>
      <c r="V87" s="39">
        <f>V86/Y86</f>
        <v>9.2834912904632541E-2</v>
      </c>
      <c r="W87" s="39" t="s">
        <v>64</v>
      </c>
      <c r="X87" s="66" t="s">
        <v>47</v>
      </c>
      <c r="Y87" s="39">
        <f>Y86/Y86</f>
        <v>1</v>
      </c>
      <c r="Z87" s="39"/>
    </row>
    <row r="88" spans="1:26" ht="12" customHeight="1">
      <c r="A88" s="26" t="s">
        <v>89</v>
      </c>
      <c r="B88" s="15">
        <f>SUM(B77:B84)</f>
        <v>34</v>
      </c>
      <c r="C88" s="15">
        <f t="shared" ref="C88:E88" si="41">SUM(C77:C84)</f>
        <v>32849</v>
      </c>
      <c r="D88" s="15">
        <f t="shared" si="41"/>
        <v>18401</v>
      </c>
      <c r="E88" s="15">
        <f t="shared" si="41"/>
        <v>366</v>
      </c>
      <c r="F88" s="65" t="s">
        <v>47</v>
      </c>
      <c r="G88" s="15">
        <f t="shared" ref="G88" si="42">SUM(G77:G84)</f>
        <v>51650</v>
      </c>
      <c r="H88" s="15"/>
      <c r="I88" s="15"/>
      <c r="J88" s="15">
        <f t="shared" ref="J88:M88" si="43">SUM(J77:J84)</f>
        <v>0</v>
      </c>
      <c r="K88" s="15">
        <f t="shared" si="43"/>
        <v>25007</v>
      </c>
      <c r="L88" s="15">
        <f t="shared" si="43"/>
        <v>2931</v>
      </c>
      <c r="M88" s="15">
        <f t="shared" si="43"/>
        <v>477</v>
      </c>
      <c r="N88" s="15">
        <v>0</v>
      </c>
      <c r="O88" s="65" t="s">
        <v>47</v>
      </c>
      <c r="P88" s="15">
        <f t="shared" ref="P88" si="44">SUM(P77:P84)</f>
        <v>28414</v>
      </c>
      <c r="Q88" s="15"/>
      <c r="R88" s="15"/>
      <c r="S88" s="15">
        <f t="shared" ref="S88:V88" si="45">SUM(S77:S84)</f>
        <v>34</v>
      </c>
      <c r="T88" s="15">
        <f t="shared" si="45"/>
        <v>57856</v>
      </c>
      <c r="U88" s="15">
        <f t="shared" si="45"/>
        <v>21332</v>
      </c>
      <c r="V88" s="15">
        <f t="shared" si="45"/>
        <v>843</v>
      </c>
      <c r="W88" s="15">
        <v>0</v>
      </c>
      <c r="X88" s="65" t="s">
        <v>47</v>
      </c>
      <c r="Y88" s="15">
        <f>SUM(Y77:Y84)</f>
        <v>80065</v>
      </c>
      <c r="Z88" s="15"/>
    </row>
    <row r="89" spans="1:26" ht="12" customHeight="1">
      <c r="A89" s="26" t="s">
        <v>34</v>
      </c>
      <c r="B89" s="27">
        <f>B88/B86</f>
        <v>2.6649736245992739E-4</v>
      </c>
      <c r="C89" s="27">
        <f>C88/C86</f>
        <v>0.99575616114462395</v>
      </c>
      <c r="D89" s="27">
        <f>D88/D86</f>
        <v>0.98448451126210479</v>
      </c>
      <c r="E89" s="27">
        <f>E88/E86</f>
        <v>8.1297201243891601E-2</v>
      </c>
      <c r="F89" s="65" t="s">
        <v>47</v>
      </c>
      <c r="G89" s="27">
        <f>G88/G86</f>
        <v>0.28107007977710297</v>
      </c>
      <c r="H89" s="27"/>
      <c r="I89" s="27"/>
      <c r="J89" s="27">
        <f t="shared" ref="J89:M89" si="46">J88/J86</f>
        <v>0</v>
      </c>
      <c r="K89" s="27">
        <f t="shared" si="46"/>
        <v>0.91654449494209056</v>
      </c>
      <c r="L89" s="27">
        <f t="shared" si="46"/>
        <v>0.43752798925212716</v>
      </c>
      <c r="M89" s="27">
        <f t="shared" si="46"/>
        <v>1.6021765417170496E-2</v>
      </c>
      <c r="N89" s="27">
        <v>0</v>
      </c>
      <c r="O89" s="65" t="s">
        <v>47</v>
      </c>
      <c r="P89" s="27">
        <f t="shared" ref="P89" si="47">P88/P86</f>
        <v>0.1532338523100486</v>
      </c>
      <c r="Q89" s="27"/>
      <c r="R89" s="27"/>
      <c r="S89" s="27">
        <f t="shared" ref="S89:V89" si="48">S88/S86</f>
        <v>1.3640594408961069E-4</v>
      </c>
      <c r="T89" s="27">
        <f t="shared" si="48"/>
        <v>0.95989912564498203</v>
      </c>
      <c r="U89" s="27">
        <f t="shared" si="48"/>
        <v>0.84017329657345408</v>
      </c>
      <c r="V89" s="27">
        <f t="shared" si="48"/>
        <v>2.4595903600396801E-2</v>
      </c>
      <c r="W89" s="27">
        <v>0</v>
      </c>
      <c r="X89" s="65" t="s">
        <v>47</v>
      </c>
      <c r="Y89" s="27">
        <f t="shared" ref="Y89" si="49">Y88/Y86</f>
        <v>0.21686489180455751</v>
      </c>
      <c r="Z89" s="27"/>
    </row>
    <row r="90" spans="1:26" ht="12" customHeight="1">
      <c r="A90" s="42" t="s">
        <v>35</v>
      </c>
      <c r="B90" s="43">
        <f>B88/G88</f>
        <v>6.5827686350435619E-4</v>
      </c>
      <c r="C90" s="43">
        <f>C88/G88</f>
        <v>0.63599225556631167</v>
      </c>
      <c r="D90" s="43">
        <f>D88/G88</f>
        <v>0.35626331074540174</v>
      </c>
      <c r="E90" s="43">
        <f>E88/G88</f>
        <v>7.0861568247821876E-3</v>
      </c>
      <c r="F90" s="18" t="s">
        <v>47</v>
      </c>
      <c r="G90" s="43">
        <f>G88/G88</f>
        <v>1</v>
      </c>
      <c r="H90" s="43"/>
      <c r="I90" s="43"/>
      <c r="J90" s="43">
        <f>J88/P88</f>
        <v>0</v>
      </c>
      <c r="K90" s="43">
        <f>K88/P88</f>
        <v>0.88009431970155561</v>
      </c>
      <c r="L90" s="43">
        <f>L88/P88</f>
        <v>0.10315337509678328</v>
      </c>
      <c r="M90" s="43">
        <f>M88/P88</f>
        <v>1.6787499120152038E-2</v>
      </c>
      <c r="N90" s="43">
        <v>0</v>
      </c>
      <c r="O90" s="18" t="s">
        <v>47</v>
      </c>
      <c r="P90" s="43">
        <f>P88/P88</f>
        <v>1</v>
      </c>
      <c r="Q90" s="43"/>
      <c r="R90" s="43"/>
      <c r="S90" s="43">
        <f>S88/Y88</f>
        <v>4.2465496783863113E-4</v>
      </c>
      <c r="T90" s="43">
        <f>T88/Y88</f>
        <v>0.72261287703740706</v>
      </c>
      <c r="U90" s="43">
        <f>U88/Y88</f>
        <v>0.26643352276275528</v>
      </c>
      <c r="V90" s="43">
        <f>V88/Y88</f>
        <v>1.0528945231999001E-2</v>
      </c>
      <c r="W90" s="43">
        <v>0</v>
      </c>
      <c r="X90" s="18" t="s">
        <v>47</v>
      </c>
      <c r="Y90" s="43">
        <f>Y88/Y88</f>
        <v>1</v>
      </c>
      <c r="Z90" s="43"/>
    </row>
    <row r="91" spans="1:26" ht="12" customHeight="1">
      <c r="A91" s="28"/>
      <c r="B91" s="54"/>
      <c r="C91" s="54"/>
      <c r="D91" s="54"/>
      <c r="E91" s="54"/>
      <c r="F91" s="55"/>
      <c r="G91" s="54"/>
      <c r="H91" s="54"/>
      <c r="I91" s="54"/>
      <c r="J91" s="54"/>
      <c r="K91" s="54"/>
      <c r="L91" s="54"/>
      <c r="M91" s="54"/>
      <c r="N91" s="8"/>
      <c r="O91" s="8"/>
      <c r="P91" s="54"/>
      <c r="Q91" s="54"/>
      <c r="R91" s="54"/>
      <c r="S91" s="54"/>
      <c r="T91" s="54"/>
      <c r="U91" s="54"/>
      <c r="V91" s="54"/>
      <c r="W91" s="8"/>
      <c r="X91" s="8"/>
      <c r="Y91" s="54"/>
      <c r="Z91" s="54"/>
    </row>
    <row r="92" spans="1:26" ht="12" customHeight="1">
      <c r="A92" s="15" t="s">
        <v>172</v>
      </c>
      <c r="B92" s="131"/>
      <c r="C92" s="131"/>
      <c r="D92" s="15"/>
      <c r="E92" s="15"/>
      <c r="F92" s="15"/>
      <c r="G92" s="15"/>
      <c r="H92" s="15"/>
      <c r="I92" s="15"/>
      <c r="J92" s="15"/>
      <c r="K92" s="15"/>
      <c r="L92" s="15"/>
    </row>
    <row r="93" spans="1:26" ht="12" customHeight="1">
      <c r="A93" s="15" t="s">
        <v>173</v>
      </c>
      <c r="B93" s="131"/>
      <c r="C93" s="88"/>
      <c r="D93" s="15"/>
      <c r="E93" s="15"/>
      <c r="F93" s="15"/>
      <c r="G93" s="15"/>
      <c r="H93" s="15"/>
      <c r="I93" s="15"/>
      <c r="J93" s="15"/>
      <c r="K93" s="15"/>
      <c r="L93" s="15"/>
    </row>
    <row r="94" spans="1:26" ht="12" customHeight="1">
      <c r="A94" s="90" t="s">
        <v>145</v>
      </c>
      <c r="B94" s="131"/>
      <c r="C94" s="15"/>
      <c r="D94" s="15"/>
      <c r="E94" s="15"/>
      <c r="F94" s="15"/>
      <c r="G94" s="15"/>
      <c r="H94" s="15"/>
      <c r="I94" s="15"/>
      <c r="J94" s="15"/>
      <c r="K94" s="15"/>
      <c r="L94" s="15"/>
    </row>
    <row r="95" spans="1:26" ht="12" customHeight="1">
      <c r="A95" s="90"/>
      <c r="B95" s="131"/>
      <c r="C95" s="15"/>
      <c r="D95" s="15"/>
      <c r="E95" s="15"/>
      <c r="F95" s="15"/>
      <c r="G95" s="15"/>
      <c r="H95" s="15"/>
      <c r="I95" s="15"/>
      <c r="J95" s="15"/>
      <c r="K95" s="15"/>
      <c r="L95" s="15"/>
    </row>
    <row r="96" spans="1:26" ht="12" customHeight="1">
      <c r="A96" s="22"/>
      <c r="B96" s="129"/>
      <c r="C96" s="129"/>
      <c r="D96" s="129"/>
      <c r="E96" s="15"/>
      <c r="F96" s="15"/>
      <c r="G96" s="15"/>
      <c r="H96" s="15"/>
      <c r="I96" s="15"/>
      <c r="J96" s="15"/>
      <c r="K96" s="15"/>
      <c r="L96" s="15"/>
    </row>
    <row r="97" spans="1:13" ht="12" customHeight="1">
      <c r="A97" s="91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</row>
    <row r="98" spans="1:13" ht="12" customHeight="1">
      <c r="A98" s="130"/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3"/>
    </row>
    <row r="99" spans="1:13" ht="15" customHeight="1">
      <c r="A99" s="31" t="s">
        <v>30</v>
      </c>
      <c r="B99" s="30" t="s">
        <v>152</v>
      </c>
    </row>
    <row r="100" spans="1:13" ht="12" customHeight="1">
      <c r="B100" t="s">
        <v>79</v>
      </c>
    </row>
    <row r="102" spans="1:13" ht="12" customHeight="1">
      <c r="G102" s="110" t="s">
        <v>90</v>
      </c>
      <c r="H102" s="111">
        <f>G21-'1999'!G21</f>
        <v>-31</v>
      </c>
    </row>
    <row r="103" spans="1:13" ht="12" customHeight="1">
      <c r="D103" s="135"/>
      <c r="G103" s="110" t="s">
        <v>91</v>
      </c>
      <c r="H103" s="111">
        <f>G9-'1999'!G19+'1999'!G21</f>
        <v>-45</v>
      </c>
    </row>
    <row r="104" spans="1:13" ht="12" customHeight="1">
      <c r="G104" s="106" t="s">
        <v>98</v>
      </c>
      <c r="H104" s="103">
        <f>H102-H103</f>
        <v>14</v>
      </c>
    </row>
    <row r="105" spans="1:13" ht="12" customHeight="1">
      <c r="G105" s="110" t="s">
        <v>92</v>
      </c>
      <c r="H105" s="111">
        <f>P21-'1999'!P21</f>
        <v>-11</v>
      </c>
    </row>
    <row r="106" spans="1:13" ht="12" customHeight="1">
      <c r="G106" s="110" t="s">
        <v>93</v>
      </c>
      <c r="H106" s="112">
        <f>P9-'1999'!P19+'1999'!P21</f>
        <v>1</v>
      </c>
    </row>
    <row r="107" spans="1:13" ht="12" customHeight="1">
      <c r="G107" s="106" t="s">
        <v>99</v>
      </c>
      <c r="H107" s="109">
        <f>H105-H106</f>
        <v>-12</v>
      </c>
    </row>
    <row r="108" spans="1:13" ht="12" customHeight="1">
      <c r="G108" s="110" t="s">
        <v>94</v>
      </c>
      <c r="H108" s="111">
        <f>G46-'1999'!G46</f>
        <v>25410</v>
      </c>
    </row>
    <row r="109" spans="1:13" ht="12" customHeight="1">
      <c r="G109" s="110" t="s">
        <v>95</v>
      </c>
      <c r="H109" s="111">
        <f>G34-'1999'!G44+'1999'!G46</f>
        <v>111760</v>
      </c>
    </row>
    <row r="110" spans="1:13" ht="12" customHeight="1">
      <c r="G110" s="106" t="s">
        <v>100</v>
      </c>
      <c r="H110" s="103">
        <f>H108-H109</f>
        <v>-86350</v>
      </c>
    </row>
    <row r="111" spans="1:13" ht="12" customHeight="1">
      <c r="G111" s="110" t="s">
        <v>96</v>
      </c>
      <c r="H111" s="111">
        <f>P46-'1999'!P46</f>
        <v>4092</v>
      </c>
    </row>
    <row r="112" spans="1:13" ht="12" customHeight="1">
      <c r="G112" s="110" t="s">
        <v>97</v>
      </c>
      <c r="H112" s="111">
        <f>P34-'1999'!P44+'1999'!P46</f>
        <v>55820</v>
      </c>
    </row>
    <row r="113" spans="2:8" ht="12" customHeight="1">
      <c r="G113" s="107" t="s">
        <v>101</v>
      </c>
      <c r="H113" s="103">
        <f>H111-H112</f>
        <v>-51728</v>
      </c>
    </row>
    <row r="114" spans="2:8" ht="12" customHeight="1">
      <c r="G114" s="110" t="s">
        <v>183</v>
      </c>
      <c r="H114" s="111">
        <f>G88-'1999'!G88</f>
        <v>486.40000000000146</v>
      </c>
    </row>
    <row r="115" spans="2:8" ht="12" customHeight="1">
      <c r="G115" s="110" t="s">
        <v>184</v>
      </c>
      <c r="H115" s="111">
        <f>G76-'1999'!G86+'1999'!G88</f>
        <v>629.59999999999854</v>
      </c>
    </row>
    <row r="116" spans="2:8" ht="12" customHeight="1">
      <c r="G116" s="106" t="s">
        <v>185</v>
      </c>
      <c r="H116" s="103">
        <f>H114-H115</f>
        <v>-143.19999999999709</v>
      </c>
    </row>
    <row r="117" spans="2:8" ht="12" customHeight="1">
      <c r="G117" s="110" t="s">
        <v>186</v>
      </c>
      <c r="H117" s="111">
        <f>P88-'1999'!P88</f>
        <v>-31.299999999999272</v>
      </c>
    </row>
    <row r="118" spans="2:8" ht="12" customHeight="1">
      <c r="G118" s="110" t="s">
        <v>187</v>
      </c>
      <c r="H118" s="111">
        <f>P76-'1999'!P86+'1999'!P88</f>
        <v>1882.4000000000051</v>
      </c>
    </row>
    <row r="119" spans="2:8" ht="12" customHeight="1">
      <c r="G119" s="107" t="s">
        <v>188</v>
      </c>
      <c r="H119" s="103">
        <f>H117-H118</f>
        <v>-1913.7000000000044</v>
      </c>
    </row>
    <row r="121" spans="2:8" ht="12" customHeight="1">
      <c r="B121" s="236" t="s">
        <v>199</v>
      </c>
      <c r="G121" s="31"/>
    </row>
  </sheetData>
  <mergeCells count="18">
    <mergeCell ref="B6:G6"/>
    <mergeCell ref="J6:P6"/>
    <mergeCell ref="S6:Y6"/>
    <mergeCell ref="N24:P24"/>
    <mergeCell ref="T27:T28"/>
    <mergeCell ref="U27:U28"/>
    <mergeCell ref="B31:G31"/>
    <mergeCell ref="J31:P31"/>
    <mergeCell ref="S31:Y31"/>
    <mergeCell ref="N49:P49"/>
    <mergeCell ref="B52:G52"/>
    <mergeCell ref="J52:P52"/>
    <mergeCell ref="S52:Y52"/>
    <mergeCell ref="T69:T70"/>
    <mergeCell ref="U69:U70"/>
    <mergeCell ref="B73:G73"/>
    <mergeCell ref="J73:P73"/>
    <mergeCell ref="S73:Y73"/>
  </mergeCells>
  <hyperlinks>
    <hyperlink ref="B99" r:id="rId1" display="http://webarchive.nationalarchives.gov.uk/20130401151655/http:/www.education.gov.uk/rsgateway/DB/VOL/v000192/vol04-2000.pdf"/>
  </hyperlinks>
  <pageMargins left="0.7" right="0.7" top="0.75" bottom="0.75" header="0.3" footer="0.3"/>
  <pageSetup paperSize="9" orientation="portrait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Z121"/>
  <sheetViews>
    <sheetView topLeftCell="A4" workbookViewId="0"/>
  </sheetViews>
  <sheetFormatPr defaultRowHeight="12" customHeight="1"/>
  <cols>
    <col min="1" max="1" width="20.7109375" customWidth="1"/>
    <col min="2" max="2" width="9.140625" customWidth="1"/>
    <col min="9" max="9" width="1.5703125" customWidth="1"/>
    <col min="18" max="18" width="1.5703125" style="40" customWidth="1"/>
  </cols>
  <sheetData>
    <row r="1" spans="1:26" ht="12" customHeight="1">
      <c r="A1" s="22"/>
      <c r="B1" s="132"/>
      <c r="C1" s="132"/>
      <c r="D1" s="132"/>
      <c r="E1" s="132"/>
      <c r="F1" s="132"/>
      <c r="G1" s="132"/>
      <c r="H1" s="132"/>
      <c r="I1" s="132"/>
      <c r="J1" s="133"/>
      <c r="K1" s="133"/>
      <c r="L1" s="133"/>
      <c r="M1" s="133"/>
      <c r="N1" s="133"/>
      <c r="O1" s="132"/>
      <c r="P1" s="1"/>
      <c r="Q1" s="1"/>
      <c r="X1" s="132"/>
    </row>
    <row r="2" spans="1:26" ht="12" customHeight="1">
      <c r="A2" s="1" t="s">
        <v>170</v>
      </c>
      <c r="B2" s="4"/>
      <c r="C2" s="4"/>
      <c r="D2" s="1"/>
      <c r="E2" s="1"/>
      <c r="F2" s="1"/>
      <c r="G2" s="1"/>
      <c r="H2" s="1"/>
      <c r="I2" s="1"/>
      <c r="J2" s="133"/>
      <c r="K2" s="133"/>
      <c r="L2" s="133"/>
      <c r="M2" s="133"/>
      <c r="N2" s="133"/>
      <c r="O2" s="1"/>
      <c r="P2" s="1"/>
      <c r="Q2" s="1"/>
      <c r="X2" s="1"/>
    </row>
    <row r="3" spans="1:26" ht="12" customHeight="1">
      <c r="A3" s="204" t="s">
        <v>148</v>
      </c>
      <c r="B3" s="4"/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X3" s="1"/>
    </row>
    <row r="4" spans="1:26" ht="12" customHeight="1">
      <c r="A4" s="22" t="s">
        <v>46</v>
      </c>
      <c r="B4" s="4"/>
      <c r="C4" s="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X4" s="1"/>
    </row>
    <row r="5" spans="1:26" ht="12" customHeight="1">
      <c r="A5" s="6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X5" s="6"/>
    </row>
    <row r="6" spans="1:26" ht="12" customHeight="1">
      <c r="A6" s="8"/>
      <c r="B6" s="293" t="s">
        <v>139</v>
      </c>
      <c r="C6" s="293"/>
      <c r="D6" s="293"/>
      <c r="E6" s="293"/>
      <c r="F6" s="293"/>
      <c r="G6" s="293"/>
      <c r="H6" s="52"/>
      <c r="I6" s="8"/>
      <c r="J6" s="293" t="s">
        <v>140</v>
      </c>
      <c r="K6" s="294"/>
      <c r="L6" s="294"/>
      <c r="M6" s="294"/>
      <c r="N6" s="294"/>
      <c r="O6" s="294"/>
      <c r="P6" s="294"/>
      <c r="Q6" s="63"/>
      <c r="R6" s="8"/>
      <c r="S6" s="293" t="s">
        <v>141</v>
      </c>
      <c r="T6" s="294"/>
      <c r="U6" s="294"/>
      <c r="V6" s="294"/>
      <c r="W6" s="294"/>
      <c r="X6" s="294"/>
      <c r="Y6" s="294"/>
      <c r="Z6" s="71"/>
    </row>
    <row r="7" spans="1:26" ht="24" customHeight="1">
      <c r="A7" s="9"/>
      <c r="B7" s="10" t="s">
        <v>4</v>
      </c>
      <c r="C7" s="10" t="s">
        <v>5</v>
      </c>
      <c r="D7" s="10" t="s">
        <v>6</v>
      </c>
      <c r="E7" s="10" t="s">
        <v>7</v>
      </c>
      <c r="F7" s="10" t="s">
        <v>10</v>
      </c>
      <c r="G7" s="10" t="s">
        <v>8</v>
      </c>
      <c r="H7" s="53" t="s">
        <v>33</v>
      </c>
      <c r="I7" s="10"/>
      <c r="J7" s="10" t="s">
        <v>4</v>
      </c>
      <c r="K7" s="10" t="s">
        <v>5</v>
      </c>
      <c r="L7" s="10" t="s">
        <v>6</v>
      </c>
      <c r="M7" s="10" t="s">
        <v>7</v>
      </c>
      <c r="N7" s="10" t="s">
        <v>9</v>
      </c>
      <c r="O7" s="10" t="s">
        <v>10</v>
      </c>
      <c r="P7" s="11" t="s">
        <v>8</v>
      </c>
      <c r="Q7" s="53" t="s">
        <v>33</v>
      </c>
      <c r="R7" s="10"/>
      <c r="S7" s="10" t="s">
        <v>4</v>
      </c>
      <c r="T7" s="10" t="s">
        <v>5</v>
      </c>
      <c r="U7" s="10" t="s">
        <v>6</v>
      </c>
      <c r="V7" s="10" t="s">
        <v>7</v>
      </c>
      <c r="W7" s="10" t="s">
        <v>9</v>
      </c>
      <c r="X7" s="10" t="s">
        <v>10</v>
      </c>
      <c r="Y7" s="11" t="s">
        <v>8</v>
      </c>
      <c r="Z7" s="53" t="s">
        <v>33</v>
      </c>
    </row>
    <row r="8" spans="1:26" ht="12" customHeight="1">
      <c r="A8" s="8"/>
      <c r="B8" s="15"/>
      <c r="C8" s="15"/>
      <c r="D8" s="15"/>
      <c r="E8" s="15"/>
      <c r="F8" s="65"/>
      <c r="G8" s="15"/>
      <c r="H8" s="15"/>
      <c r="I8" s="15"/>
      <c r="J8" s="15"/>
      <c r="K8" s="15"/>
      <c r="L8" s="15"/>
      <c r="M8" s="15"/>
      <c r="N8" s="15"/>
      <c r="O8" s="65"/>
      <c r="P8" s="15"/>
      <c r="Q8" s="15"/>
      <c r="R8" s="15"/>
      <c r="S8" s="15"/>
      <c r="T8" s="15"/>
      <c r="U8" s="15"/>
      <c r="V8" s="15"/>
      <c r="W8" s="15"/>
      <c r="X8" s="65"/>
      <c r="Y8" s="15"/>
      <c r="Z8" s="15"/>
    </row>
    <row r="9" spans="1:26" ht="12" customHeight="1">
      <c r="A9" s="16" t="s">
        <v>11</v>
      </c>
      <c r="B9" s="206">
        <v>11334</v>
      </c>
      <c r="C9" s="207">
        <v>17</v>
      </c>
      <c r="D9" s="207">
        <v>39</v>
      </c>
      <c r="E9" s="207">
        <v>318</v>
      </c>
      <c r="F9" s="55" t="s">
        <v>47</v>
      </c>
      <c r="G9" s="208">
        <f>SUM(B9:F9)</f>
        <v>11708</v>
      </c>
      <c r="H9" s="72">
        <f>G9/G19</f>
        <v>0.64796059549504681</v>
      </c>
      <c r="I9" s="8"/>
      <c r="J9" s="206">
        <v>2307</v>
      </c>
      <c r="K9" s="207">
        <v>46</v>
      </c>
      <c r="L9" s="207">
        <v>59</v>
      </c>
      <c r="M9" s="207">
        <v>487</v>
      </c>
      <c r="N9" s="15">
        <v>15</v>
      </c>
      <c r="O9" s="55" t="s">
        <v>47</v>
      </c>
      <c r="P9" s="157">
        <f>SUM(J9:O9)</f>
        <v>2914</v>
      </c>
      <c r="Q9" s="27">
        <f>P9/P19</f>
        <v>0.83352402745995424</v>
      </c>
      <c r="R9" s="15"/>
      <c r="S9" s="15">
        <f>B9+J9</f>
        <v>13641</v>
      </c>
      <c r="T9" s="15">
        <f t="shared" ref="T9:V17" si="0">C9+K9</f>
        <v>63</v>
      </c>
      <c r="U9" s="15">
        <f t="shared" si="0"/>
        <v>98</v>
      </c>
      <c r="V9" s="15">
        <f>E9+M9</f>
        <v>805</v>
      </c>
      <c r="W9" s="15">
        <f>N9</f>
        <v>15</v>
      </c>
      <c r="X9" s="55" t="s">
        <v>47</v>
      </c>
      <c r="Y9" s="15">
        <f>SUM(S9:X9)</f>
        <v>14622</v>
      </c>
      <c r="Z9" s="27">
        <f>Y9/Y19</f>
        <v>0.67804312543473222</v>
      </c>
    </row>
    <row r="10" spans="1:26" ht="12" customHeight="1">
      <c r="A10" s="17" t="s">
        <v>12</v>
      </c>
      <c r="B10" s="207">
        <v>0</v>
      </c>
      <c r="C10" s="206">
        <v>1913</v>
      </c>
      <c r="D10" s="206">
        <v>2558</v>
      </c>
      <c r="E10" s="207">
        <v>38</v>
      </c>
      <c r="F10" s="55" t="s">
        <v>47</v>
      </c>
      <c r="G10" s="208">
        <f t="shared" ref="G10:G17" si="1">SUM(B10:F10)</f>
        <v>4509</v>
      </c>
      <c r="H10" s="72">
        <f>G10/G19</f>
        <v>0.24954341690187615</v>
      </c>
      <c r="I10" s="8"/>
      <c r="J10" s="207">
        <v>0</v>
      </c>
      <c r="K10" s="207">
        <v>118</v>
      </c>
      <c r="L10" s="207">
        <v>65</v>
      </c>
      <c r="M10" s="207">
        <v>8</v>
      </c>
      <c r="N10" s="15">
        <v>0</v>
      </c>
      <c r="O10" s="55" t="s">
        <v>47</v>
      </c>
      <c r="P10" s="157">
        <f t="shared" ref="P10:P17" si="2">SUM(J10:O10)</f>
        <v>191</v>
      </c>
      <c r="Q10" s="27">
        <f>P10/P19</f>
        <v>5.4633867276887869E-2</v>
      </c>
      <c r="R10" s="15"/>
      <c r="S10" s="15">
        <f t="shared" ref="S10:S17" si="3">B10+J10</f>
        <v>0</v>
      </c>
      <c r="T10" s="15">
        <f t="shared" si="0"/>
        <v>2031</v>
      </c>
      <c r="U10" s="15">
        <f t="shared" si="0"/>
        <v>2623</v>
      </c>
      <c r="V10" s="15">
        <f t="shared" si="0"/>
        <v>46</v>
      </c>
      <c r="W10" s="15">
        <f t="shared" ref="W10:W17" si="4">N10</f>
        <v>0</v>
      </c>
      <c r="X10" s="55" t="s">
        <v>47</v>
      </c>
      <c r="Y10" s="15">
        <f>SUM(S10:X10)</f>
        <v>4700</v>
      </c>
      <c r="Z10" s="27">
        <f>Y10/Y19</f>
        <v>0.21794574542082076</v>
      </c>
    </row>
    <row r="11" spans="1:26" ht="12" customHeight="1">
      <c r="A11" s="17" t="s">
        <v>13</v>
      </c>
      <c r="B11" s="207">
        <v>1</v>
      </c>
      <c r="C11" s="206">
        <v>1746</v>
      </c>
      <c r="D11" s="207">
        <v>0</v>
      </c>
      <c r="E11" s="207">
        <v>0</v>
      </c>
      <c r="F11" s="55" t="s">
        <v>47</v>
      </c>
      <c r="G11" s="208">
        <f t="shared" si="1"/>
        <v>1747</v>
      </c>
      <c r="H11" s="72">
        <f>G11/G19</f>
        <v>9.6684929990591625E-2</v>
      </c>
      <c r="I11" s="8"/>
      <c r="J11" s="207">
        <v>0</v>
      </c>
      <c r="K11" s="207">
        <v>356</v>
      </c>
      <c r="L11" s="207">
        <v>0</v>
      </c>
      <c r="M11" s="207">
        <v>1</v>
      </c>
      <c r="N11" s="15">
        <v>0</v>
      </c>
      <c r="O11" s="55" t="s">
        <v>47</v>
      </c>
      <c r="P11" s="157">
        <f t="shared" si="2"/>
        <v>357</v>
      </c>
      <c r="Q11" s="27">
        <f>P11/P19</f>
        <v>0.102116704805492</v>
      </c>
      <c r="R11" s="15"/>
      <c r="S11" s="15">
        <f t="shared" si="3"/>
        <v>1</v>
      </c>
      <c r="T11" s="15">
        <f t="shared" si="0"/>
        <v>2102</v>
      </c>
      <c r="U11" s="15">
        <f t="shared" si="0"/>
        <v>0</v>
      </c>
      <c r="V11" s="15">
        <f t="shared" si="0"/>
        <v>1</v>
      </c>
      <c r="W11" s="15">
        <f t="shared" si="4"/>
        <v>0</v>
      </c>
      <c r="X11" s="55" t="s">
        <v>47</v>
      </c>
      <c r="Y11" s="15">
        <f t="shared" ref="Y11:Y17" si="5">SUM(S11:X11)</f>
        <v>2104</v>
      </c>
      <c r="Z11" s="27">
        <f>Y11/Y19</f>
        <v>9.7565499652214241E-2</v>
      </c>
    </row>
    <row r="12" spans="1:26" ht="12" customHeight="1">
      <c r="A12" s="17" t="s">
        <v>14</v>
      </c>
      <c r="B12" s="207">
        <v>0</v>
      </c>
      <c r="C12" s="207">
        <v>3</v>
      </c>
      <c r="D12" s="207">
        <v>25</v>
      </c>
      <c r="E12" s="207">
        <v>0</v>
      </c>
      <c r="F12" s="55" t="s">
        <v>47</v>
      </c>
      <c r="G12" s="208">
        <f t="shared" si="1"/>
        <v>28</v>
      </c>
      <c r="H12" s="72">
        <f>G12/G19</f>
        <v>1.5496153633294592E-3</v>
      </c>
      <c r="I12" s="8"/>
      <c r="J12" s="207">
        <v>0</v>
      </c>
      <c r="K12" s="207">
        <v>0</v>
      </c>
      <c r="L12" s="207">
        <v>0</v>
      </c>
      <c r="M12" s="207">
        <v>0</v>
      </c>
      <c r="N12" s="15">
        <v>0</v>
      </c>
      <c r="O12" s="55" t="s">
        <v>47</v>
      </c>
      <c r="P12" s="157">
        <f t="shared" si="2"/>
        <v>0</v>
      </c>
      <c r="Q12" s="27">
        <f>P12/P19</f>
        <v>0</v>
      </c>
      <c r="R12" s="15"/>
      <c r="S12" s="15">
        <f t="shared" si="3"/>
        <v>0</v>
      </c>
      <c r="T12" s="15">
        <f t="shared" si="0"/>
        <v>3</v>
      </c>
      <c r="U12" s="15">
        <f t="shared" si="0"/>
        <v>25</v>
      </c>
      <c r="V12" s="15">
        <f t="shared" si="0"/>
        <v>0</v>
      </c>
      <c r="W12" s="15">
        <f t="shared" si="4"/>
        <v>0</v>
      </c>
      <c r="X12" s="55" t="s">
        <v>47</v>
      </c>
      <c r="Y12" s="15">
        <f t="shared" si="5"/>
        <v>28</v>
      </c>
      <c r="Z12" s="27">
        <f>Y12/Y19</f>
        <v>1.2984001854857408E-3</v>
      </c>
    </row>
    <row r="13" spans="1:26" ht="12" customHeight="1">
      <c r="A13" s="17" t="s">
        <v>15</v>
      </c>
      <c r="B13" s="207">
        <v>0</v>
      </c>
      <c r="C13" s="207">
        <v>18</v>
      </c>
      <c r="D13" s="207">
        <v>28</v>
      </c>
      <c r="E13" s="207">
        <v>1</v>
      </c>
      <c r="F13" s="55" t="s">
        <v>47</v>
      </c>
      <c r="G13" s="208">
        <f t="shared" si="1"/>
        <v>47</v>
      </c>
      <c r="H13" s="72">
        <f>G13/G19</f>
        <v>2.6011400741601637E-3</v>
      </c>
      <c r="I13" s="8"/>
      <c r="J13" s="207">
        <v>0</v>
      </c>
      <c r="K13" s="207">
        <v>20</v>
      </c>
      <c r="L13" s="207">
        <v>6</v>
      </c>
      <c r="M13" s="207">
        <v>1</v>
      </c>
      <c r="N13" s="15">
        <v>0</v>
      </c>
      <c r="O13" s="55" t="s">
        <v>47</v>
      </c>
      <c r="P13" s="157">
        <f t="shared" si="2"/>
        <v>27</v>
      </c>
      <c r="Q13" s="27">
        <f>P13/P19</f>
        <v>7.7231121281464534E-3</v>
      </c>
      <c r="R13" s="15"/>
      <c r="S13" s="15">
        <f t="shared" si="3"/>
        <v>0</v>
      </c>
      <c r="T13" s="15">
        <f t="shared" si="0"/>
        <v>38</v>
      </c>
      <c r="U13" s="15">
        <f t="shared" si="0"/>
        <v>34</v>
      </c>
      <c r="V13" s="15">
        <f t="shared" si="0"/>
        <v>2</v>
      </c>
      <c r="W13" s="15">
        <f t="shared" si="4"/>
        <v>0</v>
      </c>
      <c r="X13" s="55" t="s">
        <v>47</v>
      </c>
      <c r="Y13" s="15">
        <f t="shared" si="5"/>
        <v>74</v>
      </c>
      <c r="Z13" s="27">
        <f>Y13/Y19</f>
        <v>3.4314862044980293E-3</v>
      </c>
    </row>
    <row r="14" spans="1:26" ht="12" customHeight="1">
      <c r="A14" s="17" t="s">
        <v>16</v>
      </c>
      <c r="B14" s="207">
        <v>0</v>
      </c>
      <c r="C14" s="207">
        <v>26</v>
      </c>
      <c r="D14" s="207">
        <v>0</v>
      </c>
      <c r="E14" s="207">
        <v>0</v>
      </c>
      <c r="F14" s="55" t="s">
        <v>47</v>
      </c>
      <c r="G14" s="208">
        <f t="shared" si="1"/>
        <v>26</v>
      </c>
      <c r="H14" s="72">
        <f>G14/G19</f>
        <v>1.4389285516630693E-3</v>
      </c>
      <c r="I14" s="8"/>
      <c r="J14" s="207">
        <v>0</v>
      </c>
      <c r="K14" s="207">
        <v>5</v>
      </c>
      <c r="L14" s="207">
        <v>0</v>
      </c>
      <c r="M14" s="207">
        <v>0</v>
      </c>
      <c r="N14" s="15">
        <v>0</v>
      </c>
      <c r="O14" s="55" t="s">
        <v>47</v>
      </c>
      <c r="P14" s="157">
        <f t="shared" si="2"/>
        <v>5</v>
      </c>
      <c r="Q14" s="27">
        <f>P14/P19</f>
        <v>1.4302059496567505E-3</v>
      </c>
      <c r="R14" s="15"/>
      <c r="S14" s="15">
        <f t="shared" si="3"/>
        <v>0</v>
      </c>
      <c r="T14" s="15">
        <f t="shared" si="0"/>
        <v>31</v>
      </c>
      <c r="U14" s="15">
        <f t="shared" si="0"/>
        <v>0</v>
      </c>
      <c r="V14" s="15">
        <f t="shared" si="0"/>
        <v>0</v>
      </c>
      <c r="W14" s="15">
        <f t="shared" si="4"/>
        <v>0</v>
      </c>
      <c r="X14" s="55" t="s">
        <v>47</v>
      </c>
      <c r="Y14" s="15">
        <f t="shared" si="5"/>
        <v>31</v>
      </c>
      <c r="Z14" s="27">
        <f>Y14/Y19</f>
        <v>1.4375144910734987E-3</v>
      </c>
    </row>
    <row r="15" spans="1:26" ht="12" customHeight="1">
      <c r="A15" s="17" t="s">
        <v>17</v>
      </c>
      <c r="B15" s="207">
        <v>0</v>
      </c>
      <c r="C15" s="207">
        <v>2</v>
      </c>
      <c r="D15" s="207">
        <v>0</v>
      </c>
      <c r="E15" s="207">
        <v>0</v>
      </c>
      <c r="F15" s="55" t="s">
        <v>47</v>
      </c>
      <c r="G15" s="208">
        <f t="shared" si="1"/>
        <v>2</v>
      </c>
      <c r="H15" s="72">
        <f>G15/G19</f>
        <v>1.1068681166638995E-4</v>
      </c>
      <c r="I15" s="8"/>
      <c r="J15" s="207">
        <v>0</v>
      </c>
      <c r="K15" s="207">
        <v>0</v>
      </c>
      <c r="L15" s="207">
        <v>0</v>
      </c>
      <c r="M15" s="207">
        <v>0</v>
      </c>
      <c r="N15" s="15">
        <v>0</v>
      </c>
      <c r="O15" s="55" t="s">
        <v>47</v>
      </c>
      <c r="P15" s="157">
        <f t="shared" si="2"/>
        <v>0</v>
      </c>
      <c r="Q15" s="27">
        <f>P15/P19</f>
        <v>0</v>
      </c>
      <c r="R15" s="15"/>
      <c r="S15" s="15">
        <f t="shared" si="3"/>
        <v>0</v>
      </c>
      <c r="T15" s="15">
        <f t="shared" si="0"/>
        <v>2</v>
      </c>
      <c r="U15" s="15">
        <f t="shared" si="0"/>
        <v>0</v>
      </c>
      <c r="V15" s="15">
        <f t="shared" si="0"/>
        <v>0</v>
      </c>
      <c r="W15" s="15">
        <f t="shared" si="4"/>
        <v>0</v>
      </c>
      <c r="X15" s="55" t="s">
        <v>47</v>
      </c>
      <c r="Y15" s="15">
        <f t="shared" si="5"/>
        <v>2</v>
      </c>
      <c r="Z15" s="27">
        <f>Y15/Y19</f>
        <v>9.2742870391838628E-5</v>
      </c>
    </row>
    <row r="16" spans="1:26" ht="12" customHeight="1">
      <c r="A16" s="17" t="s">
        <v>18</v>
      </c>
      <c r="B16" s="207">
        <v>0</v>
      </c>
      <c r="C16" s="207">
        <v>1</v>
      </c>
      <c r="D16" s="207">
        <v>0</v>
      </c>
      <c r="E16" s="207">
        <v>0</v>
      </c>
      <c r="F16" s="55" t="s">
        <v>47</v>
      </c>
      <c r="G16" s="208">
        <f t="shared" si="1"/>
        <v>1</v>
      </c>
      <c r="H16" s="72">
        <f>G16/G19</f>
        <v>5.5343405833194973E-5</v>
      </c>
      <c r="I16" s="8"/>
      <c r="J16" s="207">
        <v>0</v>
      </c>
      <c r="K16" s="207">
        <v>1</v>
      </c>
      <c r="L16" s="207">
        <v>0</v>
      </c>
      <c r="M16" s="207">
        <v>0</v>
      </c>
      <c r="N16" s="15">
        <v>0</v>
      </c>
      <c r="O16" s="55" t="s">
        <v>47</v>
      </c>
      <c r="P16" s="157">
        <f t="shared" si="2"/>
        <v>1</v>
      </c>
      <c r="Q16" s="27">
        <f>P16/P19</f>
        <v>2.8604118993135012E-4</v>
      </c>
      <c r="R16" s="15"/>
      <c r="S16" s="15">
        <f t="shared" si="3"/>
        <v>0</v>
      </c>
      <c r="T16" s="15">
        <f t="shared" si="0"/>
        <v>2</v>
      </c>
      <c r="U16" s="15">
        <f t="shared" si="0"/>
        <v>0</v>
      </c>
      <c r="V16" s="15">
        <f t="shared" si="0"/>
        <v>0</v>
      </c>
      <c r="W16" s="15">
        <f t="shared" si="4"/>
        <v>0</v>
      </c>
      <c r="X16" s="55" t="s">
        <v>47</v>
      </c>
      <c r="Y16" s="15">
        <f t="shared" si="5"/>
        <v>2</v>
      </c>
      <c r="Z16" s="27">
        <f>Y16/Y19</f>
        <v>9.2742870391838628E-5</v>
      </c>
    </row>
    <row r="17" spans="1:26" ht="12" customHeight="1">
      <c r="A17" s="17" t="s">
        <v>19</v>
      </c>
      <c r="B17" s="207">
        <v>0</v>
      </c>
      <c r="C17" s="207">
        <v>1</v>
      </c>
      <c r="D17" s="207">
        <v>0</v>
      </c>
      <c r="E17" s="207">
        <v>0</v>
      </c>
      <c r="F17" s="55" t="s">
        <v>47</v>
      </c>
      <c r="G17" s="208">
        <f t="shared" si="1"/>
        <v>1</v>
      </c>
      <c r="H17" s="72">
        <f>G17/G19</f>
        <v>5.5343405833194973E-5</v>
      </c>
      <c r="I17" s="8"/>
      <c r="J17" s="207">
        <v>0</v>
      </c>
      <c r="K17" s="207">
        <v>1</v>
      </c>
      <c r="L17" s="207">
        <v>0</v>
      </c>
      <c r="M17" s="207">
        <v>0</v>
      </c>
      <c r="N17" s="15">
        <v>0</v>
      </c>
      <c r="O17" s="55" t="s">
        <v>47</v>
      </c>
      <c r="P17" s="157">
        <f t="shared" si="2"/>
        <v>1</v>
      </c>
      <c r="Q17" s="27">
        <f>P17/P19</f>
        <v>2.8604118993135012E-4</v>
      </c>
      <c r="R17" s="15"/>
      <c r="S17" s="15">
        <f t="shared" si="3"/>
        <v>0</v>
      </c>
      <c r="T17" s="15">
        <f t="shared" si="0"/>
        <v>2</v>
      </c>
      <c r="U17" s="15">
        <f t="shared" si="0"/>
        <v>0</v>
      </c>
      <c r="V17" s="15">
        <f t="shared" si="0"/>
        <v>0</v>
      </c>
      <c r="W17" s="15">
        <f t="shared" si="4"/>
        <v>0</v>
      </c>
      <c r="X17" s="55" t="s">
        <v>47</v>
      </c>
      <c r="Y17" s="15">
        <f t="shared" si="5"/>
        <v>2</v>
      </c>
      <c r="Z17" s="27">
        <f>Y17/Y19</f>
        <v>9.2742870391838628E-5</v>
      </c>
    </row>
    <row r="18" spans="1:26" ht="12" customHeight="1">
      <c r="A18" s="17"/>
      <c r="B18" s="206"/>
      <c r="C18" s="206"/>
      <c r="D18" s="8"/>
      <c r="E18" s="8"/>
      <c r="F18" s="55"/>
      <c r="G18" s="8"/>
      <c r="H18" s="8"/>
      <c r="I18" s="8"/>
      <c r="J18" s="8"/>
      <c r="K18" s="8"/>
      <c r="L18" s="8"/>
      <c r="M18" s="8"/>
      <c r="N18" s="15"/>
      <c r="O18" s="55"/>
      <c r="P18" s="15"/>
      <c r="Q18" s="15"/>
      <c r="R18" s="15"/>
      <c r="S18" s="15"/>
      <c r="T18" s="15"/>
      <c r="U18" s="15"/>
      <c r="V18" s="15"/>
      <c r="W18" s="15"/>
      <c r="X18" s="55"/>
      <c r="Y18" s="15"/>
      <c r="Z18" s="15"/>
    </row>
    <row r="19" spans="1:26" s="140" customFormat="1" ht="12" customHeight="1">
      <c r="A19" s="160" t="s">
        <v>8</v>
      </c>
      <c r="B19" s="161">
        <f>SUM(B9:B17)</f>
        <v>11335</v>
      </c>
      <c r="C19" s="161">
        <f t="shared" ref="C19:E19" si="6">SUM(C9:C17)</f>
        <v>3727</v>
      </c>
      <c r="D19" s="161">
        <f t="shared" si="6"/>
        <v>2650</v>
      </c>
      <c r="E19" s="161">
        <f t="shared" si="6"/>
        <v>357</v>
      </c>
      <c r="F19" s="205" t="s">
        <v>47</v>
      </c>
      <c r="G19" s="161">
        <f t="shared" ref="G19" si="7">SUM(B19:F19)</f>
        <v>18069</v>
      </c>
      <c r="H19" s="162">
        <f>G19/G19</f>
        <v>1</v>
      </c>
      <c r="I19" s="163"/>
      <c r="J19" s="161">
        <f>SUM(J9:J17)</f>
        <v>2307</v>
      </c>
      <c r="K19" s="161">
        <f t="shared" ref="K19:N19" si="8">SUM(K9:K17)</f>
        <v>547</v>
      </c>
      <c r="L19" s="161">
        <f t="shared" si="8"/>
        <v>130</v>
      </c>
      <c r="M19" s="161">
        <f t="shared" si="8"/>
        <v>497</v>
      </c>
      <c r="N19" s="161">
        <f t="shared" si="8"/>
        <v>15</v>
      </c>
      <c r="O19" s="205" t="s">
        <v>47</v>
      </c>
      <c r="P19" s="161">
        <f t="shared" ref="P19" si="9">SUM(J19:O19)</f>
        <v>3496</v>
      </c>
      <c r="Q19" s="162">
        <f>P19/P19</f>
        <v>1</v>
      </c>
      <c r="R19" s="163"/>
      <c r="S19" s="163">
        <f t="shared" ref="S19:V19" si="10">B19+J19</f>
        <v>13642</v>
      </c>
      <c r="T19" s="163">
        <f t="shared" si="10"/>
        <v>4274</v>
      </c>
      <c r="U19" s="163">
        <f t="shared" si="10"/>
        <v>2780</v>
      </c>
      <c r="V19" s="163">
        <f t="shared" si="10"/>
        <v>854</v>
      </c>
      <c r="W19" s="163">
        <f>N19</f>
        <v>15</v>
      </c>
      <c r="X19" s="205" t="s">
        <v>47</v>
      </c>
      <c r="Y19" s="163">
        <f t="shared" ref="Y19" si="11">SUM(S19:X19)</f>
        <v>21565</v>
      </c>
      <c r="Z19" s="162">
        <f>Y19/Y19</f>
        <v>1</v>
      </c>
    </row>
    <row r="20" spans="1:26" ht="12" customHeight="1">
      <c r="A20" s="13" t="s">
        <v>33</v>
      </c>
      <c r="B20" s="39">
        <f>B19/G19</f>
        <v>0.62731750511926498</v>
      </c>
      <c r="C20" s="39">
        <f>C19/G19</f>
        <v>0.20626487354031767</v>
      </c>
      <c r="D20" s="39">
        <f>D19/G19</f>
        <v>0.14666002545796669</v>
      </c>
      <c r="E20" s="39">
        <f>E19/G19</f>
        <v>1.9757595882450605E-2</v>
      </c>
      <c r="F20" s="66" t="s">
        <v>47</v>
      </c>
      <c r="G20" s="39">
        <f>G19/G19</f>
        <v>1</v>
      </c>
      <c r="H20" s="39"/>
      <c r="I20" s="39"/>
      <c r="J20" s="39">
        <f>J19/P19</f>
        <v>0.65989702517162474</v>
      </c>
      <c r="K20" s="39">
        <f>K19/P19</f>
        <v>0.15646453089244852</v>
      </c>
      <c r="L20" s="39">
        <f>L19/P19</f>
        <v>3.7185354691075513E-2</v>
      </c>
      <c r="M20" s="39">
        <f>M19/P19</f>
        <v>0.14216247139588101</v>
      </c>
      <c r="N20" s="39">
        <f>N19/P19</f>
        <v>4.2906178489702518E-3</v>
      </c>
      <c r="O20" s="66" t="s">
        <v>47</v>
      </c>
      <c r="P20" s="39">
        <f>P19/P19</f>
        <v>1</v>
      </c>
      <c r="Q20" s="39"/>
      <c r="R20" s="39"/>
      <c r="S20" s="39">
        <f>S19/Y19</f>
        <v>0.63259911894273124</v>
      </c>
      <c r="T20" s="39">
        <f>T19/Y19</f>
        <v>0.19819151402735916</v>
      </c>
      <c r="U20" s="39">
        <f>U19/Y19</f>
        <v>0.1289125898446557</v>
      </c>
      <c r="V20" s="39">
        <f>V19/Y19</f>
        <v>3.9601205657315092E-2</v>
      </c>
      <c r="W20" s="39">
        <f>W19/Y19</f>
        <v>6.9557152793878966E-4</v>
      </c>
      <c r="X20" s="66" t="s">
        <v>47</v>
      </c>
      <c r="Y20" s="39">
        <f>Y19/Y19</f>
        <v>1</v>
      </c>
      <c r="Z20" s="39"/>
    </row>
    <row r="21" spans="1:26" ht="12" customHeight="1">
      <c r="A21" s="26" t="s">
        <v>89</v>
      </c>
      <c r="B21" s="15">
        <f>SUM(B10:B17)</f>
        <v>1</v>
      </c>
      <c r="C21" s="15">
        <f t="shared" ref="C21:P21" si="12">SUM(C10:C17)</f>
        <v>3710</v>
      </c>
      <c r="D21" s="15">
        <f t="shared" si="12"/>
        <v>2611</v>
      </c>
      <c r="E21" s="15">
        <f t="shared" si="12"/>
        <v>39</v>
      </c>
      <c r="F21" s="65" t="s">
        <v>47</v>
      </c>
      <c r="G21" s="15">
        <f t="shared" si="12"/>
        <v>6361</v>
      </c>
      <c r="H21" s="15"/>
      <c r="I21" s="15"/>
      <c r="J21" s="15">
        <f t="shared" si="12"/>
        <v>0</v>
      </c>
      <c r="K21" s="15">
        <f t="shared" si="12"/>
        <v>501</v>
      </c>
      <c r="L21" s="15">
        <f t="shared" si="12"/>
        <v>71</v>
      </c>
      <c r="M21" s="15">
        <f t="shared" si="12"/>
        <v>10</v>
      </c>
      <c r="N21" s="15">
        <v>0</v>
      </c>
      <c r="O21" s="65" t="s">
        <v>47</v>
      </c>
      <c r="P21" s="15">
        <f t="shared" si="12"/>
        <v>582</v>
      </c>
      <c r="Q21" s="15"/>
      <c r="R21" s="15"/>
      <c r="S21" s="15">
        <f t="shared" ref="S21:V21" si="13">SUM(S10:S17)</f>
        <v>1</v>
      </c>
      <c r="T21" s="15">
        <f t="shared" si="13"/>
        <v>4211</v>
      </c>
      <c r="U21" s="15">
        <f t="shared" si="13"/>
        <v>2682</v>
      </c>
      <c r="V21" s="15">
        <f t="shared" si="13"/>
        <v>49</v>
      </c>
      <c r="W21" s="15">
        <f>SUM(W10:W17)</f>
        <v>0</v>
      </c>
      <c r="X21" s="65" t="s">
        <v>47</v>
      </c>
      <c r="Y21" s="15">
        <f>SUM(Y10:Y17)</f>
        <v>6943</v>
      </c>
      <c r="Z21" s="15"/>
    </row>
    <row r="22" spans="1:26" ht="12" customHeight="1">
      <c r="A22" s="26" t="s">
        <v>34</v>
      </c>
      <c r="B22" s="27">
        <f>B21/B19</f>
        <v>8.8222320247022501E-5</v>
      </c>
      <c r="C22" s="27">
        <f>C21/C19</f>
        <v>0.99543869063590018</v>
      </c>
      <c r="D22" s="27">
        <f>D21/D19</f>
        <v>0.98528301886792458</v>
      </c>
      <c r="E22" s="27">
        <f>E21/E19</f>
        <v>0.1092436974789916</v>
      </c>
      <c r="F22" s="65" t="s">
        <v>47</v>
      </c>
      <c r="G22" s="27">
        <f>G21/G19</f>
        <v>0.35203940450495325</v>
      </c>
      <c r="H22" s="27"/>
      <c r="I22" s="27"/>
      <c r="J22" s="27">
        <f t="shared" ref="J22:P22" si="14">J21/J19</f>
        <v>0</v>
      </c>
      <c r="K22" s="27">
        <f t="shared" si="14"/>
        <v>0.91590493601462519</v>
      </c>
      <c r="L22" s="27">
        <f t="shared" si="14"/>
        <v>0.5461538461538461</v>
      </c>
      <c r="M22" s="27">
        <f t="shared" si="14"/>
        <v>2.0120724346076459E-2</v>
      </c>
      <c r="N22" s="27">
        <v>0</v>
      </c>
      <c r="O22" s="65" t="s">
        <v>47</v>
      </c>
      <c r="P22" s="27">
        <f t="shared" si="14"/>
        <v>0.16647597254004576</v>
      </c>
      <c r="Q22" s="27"/>
      <c r="R22" s="27"/>
      <c r="S22" s="27">
        <f t="shared" ref="S22:Y22" si="15">S21/S19</f>
        <v>7.3303034745638468E-5</v>
      </c>
      <c r="T22" s="27">
        <f t="shared" si="15"/>
        <v>0.98525970987365463</v>
      </c>
      <c r="U22" s="27">
        <f t="shared" si="15"/>
        <v>0.96474820143884887</v>
      </c>
      <c r="V22" s="27">
        <f t="shared" si="15"/>
        <v>5.737704918032787E-2</v>
      </c>
      <c r="W22" s="27">
        <f t="shared" si="15"/>
        <v>0</v>
      </c>
      <c r="X22" s="65" t="s">
        <v>47</v>
      </c>
      <c r="Y22" s="27">
        <f t="shared" si="15"/>
        <v>0.32195687456526778</v>
      </c>
      <c r="Z22" s="27"/>
    </row>
    <row r="23" spans="1:26" ht="12" customHeight="1">
      <c r="A23" s="42" t="s">
        <v>35</v>
      </c>
      <c r="B23" s="43">
        <f>B21/G21</f>
        <v>1.5720798616569723E-4</v>
      </c>
      <c r="C23" s="43">
        <f>C21/G21</f>
        <v>0.58324162867473672</v>
      </c>
      <c r="D23" s="43">
        <f>D21/G21</f>
        <v>0.41047005187863544</v>
      </c>
      <c r="E23" s="43">
        <f>E21/G21</f>
        <v>6.1311114604621917E-3</v>
      </c>
      <c r="F23" s="18" t="s">
        <v>47</v>
      </c>
      <c r="G23" s="43">
        <f>G21/G21</f>
        <v>1</v>
      </c>
      <c r="H23" s="43"/>
      <c r="I23" s="43"/>
      <c r="J23" s="43">
        <f>J21/P21</f>
        <v>0</v>
      </c>
      <c r="K23" s="43">
        <f>K21/P21</f>
        <v>0.86082474226804129</v>
      </c>
      <c r="L23" s="43">
        <f>L21/P21</f>
        <v>0.12199312714776632</v>
      </c>
      <c r="M23" s="43">
        <f>M21/P21</f>
        <v>1.7182130584192441E-2</v>
      </c>
      <c r="N23" s="43">
        <v>0</v>
      </c>
      <c r="O23" s="18" t="s">
        <v>47</v>
      </c>
      <c r="P23" s="43">
        <f>P21/P21</f>
        <v>1</v>
      </c>
      <c r="Q23" s="43"/>
      <c r="R23" s="43"/>
      <c r="S23" s="43">
        <f>S21/Y21</f>
        <v>1.4402995823131211E-4</v>
      </c>
      <c r="T23" s="43">
        <f>T21/Y21</f>
        <v>0.60651015411205533</v>
      </c>
      <c r="U23" s="43">
        <f>U21/Y21</f>
        <v>0.38628834797637907</v>
      </c>
      <c r="V23" s="43">
        <f>V21/Y21</f>
        <v>7.0574679533342939E-3</v>
      </c>
      <c r="W23" s="43">
        <f>W21/Y21</f>
        <v>0</v>
      </c>
      <c r="X23" s="18" t="s">
        <v>47</v>
      </c>
      <c r="Y23" s="43">
        <f>Y21/Y21</f>
        <v>1</v>
      </c>
      <c r="Z23" s="43"/>
    </row>
    <row r="24" spans="1:26" ht="12" customHeight="1">
      <c r="A24" s="19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9"/>
      <c r="M24" s="128"/>
      <c r="N24" s="295" t="s">
        <v>20</v>
      </c>
      <c r="O24" s="296"/>
      <c r="P24" s="296"/>
      <c r="Q24" s="129"/>
      <c r="R24" s="15"/>
      <c r="S24" s="40"/>
      <c r="X24" s="15"/>
    </row>
    <row r="25" spans="1:26" ht="12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40"/>
      <c r="X25" s="19"/>
    </row>
    <row r="26" spans="1:26" ht="12" customHeight="1">
      <c r="A26" s="22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5"/>
      <c r="R26" s="135"/>
      <c r="S26" s="40"/>
      <c r="X26" s="133"/>
    </row>
    <row r="27" spans="1:26" ht="12" customHeight="1">
      <c r="A27" s="1" t="s">
        <v>137</v>
      </c>
      <c r="B27" s="4"/>
      <c r="C27" s="4"/>
      <c r="D27" s="22"/>
      <c r="E27" s="22"/>
      <c r="F27" s="22"/>
      <c r="G27" s="22"/>
      <c r="H27" s="22"/>
      <c r="I27" s="22"/>
      <c r="J27" s="22"/>
      <c r="K27" s="22"/>
      <c r="L27" s="135"/>
      <c r="M27" s="135"/>
      <c r="N27" s="135"/>
      <c r="O27" s="22"/>
      <c r="P27" s="135"/>
      <c r="Q27" s="135"/>
      <c r="R27" s="135"/>
      <c r="S27" s="40"/>
      <c r="T27" s="291"/>
      <c r="U27" s="292"/>
      <c r="X27" s="22"/>
    </row>
    <row r="28" spans="1:26" ht="12" customHeight="1">
      <c r="A28" s="204" t="s">
        <v>148</v>
      </c>
      <c r="B28" s="4"/>
      <c r="C28" s="4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40"/>
      <c r="T28" s="291"/>
      <c r="U28" s="292"/>
      <c r="X28" s="22"/>
    </row>
    <row r="29" spans="1:26" ht="12" customHeight="1">
      <c r="A29" s="22" t="s">
        <v>46</v>
      </c>
      <c r="B29" s="4"/>
      <c r="C29" s="4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40"/>
      <c r="T29" s="40"/>
      <c r="X29" s="22"/>
    </row>
    <row r="30" spans="1:26" ht="12" customHeight="1">
      <c r="A30" s="6"/>
      <c r="B30" s="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40"/>
      <c r="T30" s="41"/>
      <c r="U30" s="27"/>
      <c r="X30" s="6"/>
    </row>
    <row r="31" spans="1:26" ht="12" customHeight="1">
      <c r="A31" s="8"/>
      <c r="B31" s="293" t="s">
        <v>139</v>
      </c>
      <c r="C31" s="293"/>
      <c r="D31" s="293"/>
      <c r="E31" s="293"/>
      <c r="F31" s="293"/>
      <c r="G31" s="293"/>
      <c r="H31" s="52"/>
      <c r="I31" s="8"/>
      <c r="J31" s="293" t="s">
        <v>140</v>
      </c>
      <c r="K31" s="294"/>
      <c r="L31" s="294"/>
      <c r="M31" s="294"/>
      <c r="N31" s="294"/>
      <c r="O31" s="294"/>
      <c r="P31" s="294"/>
      <c r="Q31" s="63"/>
      <c r="R31" s="8"/>
      <c r="S31" s="293" t="s">
        <v>141</v>
      </c>
      <c r="T31" s="294"/>
      <c r="U31" s="294"/>
      <c r="V31" s="294"/>
      <c r="W31" s="294"/>
      <c r="X31" s="294"/>
      <c r="Y31" s="294"/>
      <c r="Z31" s="71"/>
    </row>
    <row r="32" spans="1:26" ht="22.5">
      <c r="A32" s="9"/>
      <c r="B32" s="10" t="s">
        <v>4</v>
      </c>
      <c r="C32" s="10" t="s">
        <v>5</v>
      </c>
      <c r="D32" s="10" t="s">
        <v>6</v>
      </c>
      <c r="E32" s="10" t="s">
        <v>7</v>
      </c>
      <c r="F32" s="10" t="s">
        <v>10</v>
      </c>
      <c r="G32" s="10" t="s">
        <v>8</v>
      </c>
      <c r="H32" s="53" t="s">
        <v>33</v>
      </c>
      <c r="I32" s="10"/>
      <c r="J32" s="10" t="s">
        <v>4</v>
      </c>
      <c r="K32" s="10" t="s">
        <v>5</v>
      </c>
      <c r="L32" s="10" t="s">
        <v>6</v>
      </c>
      <c r="M32" s="10" t="s">
        <v>7</v>
      </c>
      <c r="N32" s="10" t="s">
        <v>9</v>
      </c>
      <c r="O32" s="10" t="s">
        <v>10</v>
      </c>
      <c r="P32" s="11" t="s">
        <v>8</v>
      </c>
      <c r="Q32" s="53" t="s">
        <v>33</v>
      </c>
      <c r="R32" s="10"/>
      <c r="S32" s="10" t="s">
        <v>4</v>
      </c>
      <c r="T32" s="10" t="s">
        <v>5</v>
      </c>
      <c r="U32" s="10" t="s">
        <v>6</v>
      </c>
      <c r="V32" s="10" t="s">
        <v>7</v>
      </c>
      <c r="W32" s="10" t="s">
        <v>9</v>
      </c>
      <c r="X32" s="10" t="s">
        <v>10</v>
      </c>
      <c r="Y32" s="11" t="s">
        <v>8</v>
      </c>
      <c r="Z32" s="53" t="s">
        <v>33</v>
      </c>
    </row>
    <row r="33" spans="1:26" ht="12" customHeight="1">
      <c r="A33" s="8"/>
      <c r="B33" s="8"/>
      <c r="C33" s="8"/>
      <c r="D33" s="8"/>
      <c r="E33" s="8"/>
      <c r="F33" s="55"/>
      <c r="G33" s="8"/>
      <c r="H33" s="8"/>
      <c r="I33" s="8"/>
      <c r="J33" s="8"/>
      <c r="K33" s="8"/>
      <c r="L33" s="8"/>
      <c r="M33" s="8"/>
      <c r="N33" s="8"/>
      <c r="O33" s="55"/>
      <c r="P33" s="8"/>
      <c r="Q33" s="29"/>
      <c r="R33" s="8"/>
      <c r="S33" s="15"/>
      <c r="T33" s="15"/>
      <c r="U33" s="15"/>
      <c r="V33" s="15"/>
      <c r="W33" s="15"/>
      <c r="X33" s="55"/>
      <c r="Y33" s="15"/>
      <c r="Z33" s="15"/>
    </row>
    <row r="34" spans="1:26" ht="12" customHeight="1">
      <c r="A34" s="16" t="s">
        <v>11</v>
      </c>
      <c r="B34" s="206">
        <v>2940520</v>
      </c>
      <c r="C34" s="206">
        <v>2901</v>
      </c>
      <c r="D34" s="206">
        <v>6976</v>
      </c>
      <c r="E34" s="206">
        <v>98292</v>
      </c>
      <c r="F34" s="55" t="s">
        <v>47</v>
      </c>
      <c r="G34" s="206">
        <v>3048688</v>
      </c>
      <c r="H34" s="72">
        <f>G34/G44</f>
        <v>0.71700886627862537</v>
      </c>
      <c r="I34" s="12"/>
      <c r="J34" s="206">
        <v>2115931</v>
      </c>
      <c r="K34" s="206">
        <v>40450</v>
      </c>
      <c r="L34" s="206">
        <v>66997</v>
      </c>
      <c r="M34" s="206">
        <v>513513</v>
      </c>
      <c r="N34" s="8" t="s">
        <v>64</v>
      </c>
      <c r="O34" s="55" t="s">
        <v>47</v>
      </c>
      <c r="P34" s="206">
        <v>2736891</v>
      </c>
      <c r="Q34" s="27">
        <f>P34/P44</f>
        <v>0.84685566399439083</v>
      </c>
      <c r="R34" s="12"/>
      <c r="S34" s="15">
        <f>B34+J34</f>
        <v>5056451</v>
      </c>
      <c r="T34" s="15">
        <f t="shared" ref="T34:V42" si="16">C34+K34</f>
        <v>43351</v>
      </c>
      <c r="U34" s="15">
        <f t="shared" si="16"/>
        <v>73973</v>
      </c>
      <c r="V34" s="15">
        <f>E34+M34</f>
        <v>611805</v>
      </c>
      <c r="W34" s="15" t="str">
        <f>N34</f>
        <v>?</v>
      </c>
      <c r="X34" s="55" t="s">
        <v>47</v>
      </c>
      <c r="Y34" s="15">
        <f>SUM(S34:X34)</f>
        <v>5785580</v>
      </c>
      <c r="Z34" s="27">
        <f>Y34/Y44</f>
        <v>0.77308248330623253</v>
      </c>
    </row>
    <row r="35" spans="1:26" ht="12" customHeight="1">
      <c r="A35" s="17" t="s">
        <v>12</v>
      </c>
      <c r="B35" s="207">
        <v>0</v>
      </c>
      <c r="C35" s="206">
        <v>350916</v>
      </c>
      <c r="D35" s="206">
        <v>414015</v>
      </c>
      <c r="E35" s="206">
        <v>8610</v>
      </c>
      <c r="F35" s="55" t="s">
        <v>47</v>
      </c>
      <c r="G35" s="206">
        <v>773540</v>
      </c>
      <c r="H35" s="72">
        <f>G35/G44</f>
        <v>0.18192581150356082</v>
      </c>
      <c r="I35" s="12"/>
      <c r="J35" s="207">
        <v>0</v>
      </c>
      <c r="K35" s="206">
        <v>99795</v>
      </c>
      <c r="L35" s="206">
        <v>46469</v>
      </c>
      <c r="M35" s="206">
        <v>6086</v>
      </c>
      <c r="N35" s="8">
        <v>0</v>
      </c>
      <c r="O35" s="55" t="s">
        <v>47</v>
      </c>
      <c r="P35" s="206">
        <v>152350</v>
      </c>
      <c r="Q35" s="27">
        <f>P35/P44</f>
        <v>4.714051835076568E-2</v>
      </c>
      <c r="R35" s="12"/>
      <c r="S35" s="15">
        <f t="shared" ref="S35:S42" si="17">B35+J35</f>
        <v>0</v>
      </c>
      <c r="T35" s="15">
        <f t="shared" si="16"/>
        <v>450711</v>
      </c>
      <c r="U35" s="15">
        <f t="shared" si="16"/>
        <v>460484</v>
      </c>
      <c r="V35" s="15">
        <f t="shared" si="16"/>
        <v>14696</v>
      </c>
      <c r="W35" s="15">
        <f t="shared" ref="W35:W41" si="18">N35</f>
        <v>0</v>
      </c>
      <c r="X35" s="55" t="s">
        <v>47</v>
      </c>
      <c r="Y35" s="15">
        <f>SUM(S35:X35)</f>
        <v>925891</v>
      </c>
      <c r="Z35" s="27">
        <f>Y35/Y44</f>
        <v>0.1237196812680649</v>
      </c>
    </row>
    <row r="36" spans="1:26" ht="12" customHeight="1">
      <c r="A36" s="17" t="s">
        <v>13</v>
      </c>
      <c r="B36" s="207">
        <v>453</v>
      </c>
      <c r="C36" s="206">
        <v>407262</v>
      </c>
      <c r="D36" s="207">
        <v>0</v>
      </c>
      <c r="E36" s="207">
        <v>0</v>
      </c>
      <c r="F36" s="55" t="s">
        <v>47</v>
      </c>
      <c r="G36" s="206">
        <v>407715</v>
      </c>
      <c r="H36" s="72">
        <f>G36/G44</f>
        <v>9.5888877417036361E-2</v>
      </c>
      <c r="I36" s="12"/>
      <c r="J36" s="207">
        <v>0</v>
      </c>
      <c r="K36" s="206">
        <v>312542</v>
      </c>
      <c r="L36" s="207">
        <v>0</v>
      </c>
      <c r="M36" s="206">
        <v>1274</v>
      </c>
      <c r="N36" s="8">
        <v>0</v>
      </c>
      <c r="O36" s="55" t="s">
        <v>47</v>
      </c>
      <c r="P36" s="206">
        <v>313816</v>
      </c>
      <c r="Q36" s="27">
        <f>P36/P44</f>
        <v>9.7101732239999239E-2</v>
      </c>
      <c r="R36" s="12"/>
      <c r="S36" s="15">
        <f t="shared" si="17"/>
        <v>453</v>
      </c>
      <c r="T36" s="15">
        <f t="shared" si="16"/>
        <v>719804</v>
      </c>
      <c r="U36" s="15">
        <f t="shared" si="16"/>
        <v>0</v>
      </c>
      <c r="V36" s="15">
        <f t="shared" si="16"/>
        <v>1274</v>
      </c>
      <c r="W36" s="15">
        <f t="shared" si="18"/>
        <v>0</v>
      </c>
      <c r="X36" s="55" t="s">
        <v>47</v>
      </c>
      <c r="Y36" s="15">
        <f t="shared" ref="Y36:Y42" si="19">SUM(S36:X36)</f>
        <v>721531</v>
      </c>
      <c r="Z36" s="27">
        <f>Y36/Y44</f>
        <v>9.6412628856990867E-2</v>
      </c>
    </row>
    <row r="37" spans="1:26" ht="12" customHeight="1">
      <c r="A37" s="17" t="s">
        <v>14</v>
      </c>
      <c r="B37" s="207">
        <v>0</v>
      </c>
      <c r="C37" s="207">
        <v>851</v>
      </c>
      <c r="D37" s="206">
        <v>4168</v>
      </c>
      <c r="E37" s="207">
        <v>0</v>
      </c>
      <c r="F37" s="55" t="s">
        <v>47</v>
      </c>
      <c r="G37" s="206">
        <v>5018</v>
      </c>
      <c r="H37" s="72">
        <f>G37/G44</f>
        <v>1.1801635624852861E-3</v>
      </c>
      <c r="I37" s="12"/>
      <c r="J37" s="207">
        <v>0</v>
      </c>
      <c r="K37" s="207">
        <v>0</v>
      </c>
      <c r="L37" s="207">
        <v>0</v>
      </c>
      <c r="M37" s="207">
        <v>0</v>
      </c>
      <c r="N37" s="8">
        <v>0</v>
      </c>
      <c r="O37" s="55" t="s">
        <v>47</v>
      </c>
      <c r="P37" s="207">
        <v>0</v>
      </c>
      <c r="Q37" s="27">
        <f>P37/P44</f>
        <v>0</v>
      </c>
      <c r="R37" s="12"/>
      <c r="S37" s="15">
        <f t="shared" si="17"/>
        <v>0</v>
      </c>
      <c r="T37" s="15">
        <f t="shared" si="16"/>
        <v>851</v>
      </c>
      <c r="U37" s="15">
        <f t="shared" si="16"/>
        <v>4168</v>
      </c>
      <c r="V37" s="15">
        <f t="shared" si="16"/>
        <v>0</v>
      </c>
      <c r="W37" s="15">
        <f t="shared" si="18"/>
        <v>0</v>
      </c>
      <c r="X37" s="55" t="s">
        <v>47</v>
      </c>
      <c r="Y37" s="15">
        <f t="shared" si="19"/>
        <v>5019</v>
      </c>
      <c r="Z37" s="27">
        <f>Y37/Y44</f>
        <v>6.7065030363662437E-4</v>
      </c>
    </row>
    <row r="38" spans="1:26" ht="12" customHeight="1">
      <c r="A38" s="17" t="s">
        <v>15</v>
      </c>
      <c r="B38" s="207">
        <v>0</v>
      </c>
      <c r="C38" s="206">
        <v>3675</v>
      </c>
      <c r="D38" s="206">
        <v>4669</v>
      </c>
      <c r="E38" s="207">
        <v>262</v>
      </c>
      <c r="F38" s="55" t="s">
        <v>47</v>
      </c>
      <c r="G38" s="206">
        <v>8606</v>
      </c>
      <c r="H38" s="72">
        <f>G38/G44</f>
        <v>2.0240110838478224E-3</v>
      </c>
      <c r="I38" s="12"/>
      <c r="J38" s="207">
        <v>0</v>
      </c>
      <c r="K38" s="206">
        <v>16774</v>
      </c>
      <c r="L38" s="206">
        <v>5994</v>
      </c>
      <c r="M38" s="207">
        <v>731</v>
      </c>
      <c r="N38" s="8">
        <v>0</v>
      </c>
      <c r="O38" s="55" t="s">
        <v>47</v>
      </c>
      <c r="P38" s="206">
        <v>23499</v>
      </c>
      <c r="Q38" s="27">
        <f>P38/P44</f>
        <v>7.2711194008837727E-3</v>
      </c>
      <c r="R38" s="12"/>
      <c r="S38" s="15">
        <f t="shared" si="17"/>
        <v>0</v>
      </c>
      <c r="T38" s="15">
        <f t="shared" si="16"/>
        <v>20449</v>
      </c>
      <c r="U38" s="15">
        <f t="shared" si="16"/>
        <v>10663</v>
      </c>
      <c r="V38" s="15">
        <f t="shared" si="16"/>
        <v>993</v>
      </c>
      <c r="W38" s="15">
        <f t="shared" si="18"/>
        <v>0</v>
      </c>
      <c r="X38" s="55" t="s">
        <v>47</v>
      </c>
      <c r="Y38" s="15">
        <f t="shared" si="19"/>
        <v>32105</v>
      </c>
      <c r="Z38" s="27">
        <f>Y38/Y44</f>
        <v>4.2899438131607541E-3</v>
      </c>
    </row>
    <row r="39" spans="1:26" ht="12" customHeight="1">
      <c r="A39" s="17" t="s">
        <v>16</v>
      </c>
      <c r="B39" s="207">
        <v>0</v>
      </c>
      <c r="C39" s="206">
        <v>7766</v>
      </c>
      <c r="D39" s="207">
        <v>0</v>
      </c>
      <c r="E39" s="207">
        <v>0</v>
      </c>
      <c r="F39" s="55" t="s">
        <v>47</v>
      </c>
      <c r="G39" s="206">
        <v>7766</v>
      </c>
      <c r="H39" s="72">
        <f>G39/G44</f>
        <v>1.8264548079435497E-3</v>
      </c>
      <c r="I39" s="12"/>
      <c r="J39" s="207">
        <v>0</v>
      </c>
      <c r="K39" s="206">
        <v>4705</v>
      </c>
      <c r="L39" s="207">
        <v>0</v>
      </c>
      <c r="M39" s="207">
        <v>0</v>
      </c>
      <c r="N39" s="8">
        <v>0</v>
      </c>
      <c r="O39" s="55" t="s">
        <v>47</v>
      </c>
      <c r="P39" s="206">
        <v>4705</v>
      </c>
      <c r="Q39" s="27">
        <f>P39/P44</f>
        <v>1.4558328771929934E-3</v>
      </c>
      <c r="R39" s="12"/>
      <c r="S39" s="15">
        <f t="shared" si="17"/>
        <v>0</v>
      </c>
      <c r="T39" s="15">
        <f t="shared" si="16"/>
        <v>12471</v>
      </c>
      <c r="U39" s="15">
        <f t="shared" si="16"/>
        <v>0</v>
      </c>
      <c r="V39" s="15">
        <f t="shared" si="16"/>
        <v>0</v>
      </c>
      <c r="W39" s="15">
        <f t="shared" si="18"/>
        <v>0</v>
      </c>
      <c r="X39" s="55" t="s">
        <v>47</v>
      </c>
      <c r="Y39" s="15">
        <f t="shared" si="19"/>
        <v>12471</v>
      </c>
      <c r="Z39" s="27">
        <f>Y39/Y44</f>
        <v>1.6664036534473684E-3</v>
      </c>
    </row>
    <row r="40" spans="1:26" ht="12" customHeight="1">
      <c r="A40" s="17" t="s">
        <v>17</v>
      </c>
      <c r="B40" s="207">
        <v>0</v>
      </c>
      <c r="C40" s="207">
        <v>333</v>
      </c>
      <c r="D40" s="207">
        <v>0</v>
      </c>
      <c r="E40" s="207">
        <v>0</v>
      </c>
      <c r="F40" s="55" t="s">
        <v>47</v>
      </c>
      <c r="G40" s="207">
        <v>333</v>
      </c>
      <c r="H40" s="72">
        <f>G40/G44</f>
        <v>7.8316952233479527E-5</v>
      </c>
      <c r="I40" s="12"/>
      <c r="J40" s="207">
        <v>0</v>
      </c>
      <c r="K40" s="207">
        <v>0</v>
      </c>
      <c r="L40" s="207">
        <v>0</v>
      </c>
      <c r="M40" s="207">
        <v>0</v>
      </c>
      <c r="N40" s="8">
        <v>0</v>
      </c>
      <c r="O40" s="55" t="s">
        <v>47</v>
      </c>
      <c r="P40" s="207">
        <v>0</v>
      </c>
      <c r="Q40" s="27">
        <f>P40/P44</f>
        <v>0</v>
      </c>
      <c r="R40" s="12"/>
      <c r="S40" s="15">
        <f t="shared" si="17"/>
        <v>0</v>
      </c>
      <c r="T40" s="15">
        <f t="shared" si="16"/>
        <v>333</v>
      </c>
      <c r="U40" s="15">
        <f t="shared" si="16"/>
        <v>0</v>
      </c>
      <c r="V40" s="15">
        <f t="shared" si="16"/>
        <v>0</v>
      </c>
      <c r="W40" s="15">
        <f t="shared" si="18"/>
        <v>0</v>
      </c>
      <c r="X40" s="55" t="s">
        <v>47</v>
      </c>
      <c r="Y40" s="15">
        <f t="shared" si="19"/>
        <v>333</v>
      </c>
      <c r="Z40" s="27">
        <f>Y40/Y44</f>
        <v>4.4496224568837595E-5</v>
      </c>
    </row>
    <row r="41" spans="1:26" ht="12" customHeight="1">
      <c r="A41" s="17" t="s">
        <v>18</v>
      </c>
      <c r="B41" s="207">
        <v>0</v>
      </c>
      <c r="C41" s="207">
        <v>207</v>
      </c>
      <c r="D41" s="207">
        <v>0</v>
      </c>
      <c r="E41" s="207">
        <v>0</v>
      </c>
      <c r="F41" s="55" t="s">
        <v>47</v>
      </c>
      <c r="G41" s="207">
        <v>207</v>
      </c>
      <c r="H41" s="72">
        <f>G41/G44</f>
        <v>4.8683510847838628E-5</v>
      </c>
      <c r="I41" s="12"/>
      <c r="J41" s="207">
        <v>0</v>
      </c>
      <c r="K41" s="207">
        <v>261</v>
      </c>
      <c r="L41" s="207">
        <v>0</v>
      </c>
      <c r="M41" s="207">
        <v>0</v>
      </c>
      <c r="N41" s="8">
        <v>0</v>
      </c>
      <c r="O41" s="55" t="s">
        <v>47</v>
      </c>
      <c r="P41" s="207">
        <v>261</v>
      </c>
      <c r="Q41" s="27">
        <f>P41/P44</f>
        <v>8.0759273315062969E-5</v>
      </c>
      <c r="R41" s="12"/>
      <c r="S41" s="15">
        <f t="shared" si="17"/>
        <v>0</v>
      </c>
      <c r="T41" s="15">
        <f t="shared" si="16"/>
        <v>468</v>
      </c>
      <c r="U41" s="15">
        <f t="shared" si="16"/>
        <v>0</v>
      </c>
      <c r="V41" s="15">
        <f t="shared" si="16"/>
        <v>0</v>
      </c>
      <c r="W41" s="15">
        <f t="shared" si="18"/>
        <v>0</v>
      </c>
      <c r="X41" s="55" t="s">
        <v>47</v>
      </c>
      <c r="Y41" s="15">
        <f t="shared" si="19"/>
        <v>468</v>
      </c>
      <c r="Z41" s="27">
        <f>Y41/Y44</f>
        <v>6.2535234529177163E-5</v>
      </c>
    </row>
    <row r="42" spans="1:26" ht="12" customHeight="1">
      <c r="A42" s="17" t="s">
        <v>19</v>
      </c>
      <c r="B42" s="207">
        <v>0</v>
      </c>
      <c r="C42" s="207">
        <v>83</v>
      </c>
      <c r="D42" s="207">
        <v>0</v>
      </c>
      <c r="E42" s="207">
        <v>0</v>
      </c>
      <c r="F42" s="55" t="s">
        <v>47</v>
      </c>
      <c r="G42" s="207">
        <v>83</v>
      </c>
      <c r="H42" s="72">
        <f>G42/G44</f>
        <v>1.9520441547684086E-5</v>
      </c>
      <c r="I42" s="12"/>
      <c r="J42" s="207">
        <v>0</v>
      </c>
      <c r="K42" s="207">
        <v>305</v>
      </c>
      <c r="L42" s="207">
        <v>0</v>
      </c>
      <c r="M42" s="207">
        <v>0</v>
      </c>
      <c r="N42" s="8">
        <v>0</v>
      </c>
      <c r="O42" s="55" t="s">
        <v>47</v>
      </c>
      <c r="P42" s="207">
        <v>305</v>
      </c>
      <c r="Q42" s="27">
        <f>P42/P44</f>
        <v>9.4373863452468216E-5</v>
      </c>
      <c r="R42" s="12"/>
      <c r="S42" s="15">
        <f t="shared" si="17"/>
        <v>0</v>
      </c>
      <c r="T42" s="15">
        <f t="shared" si="16"/>
        <v>388</v>
      </c>
      <c r="U42" s="15">
        <f t="shared" si="16"/>
        <v>0</v>
      </c>
      <c r="V42" s="15">
        <f t="shared" si="16"/>
        <v>0</v>
      </c>
      <c r="W42" s="15">
        <f>N42</f>
        <v>0</v>
      </c>
      <c r="X42" s="55" t="s">
        <v>47</v>
      </c>
      <c r="Y42" s="15">
        <f t="shared" si="19"/>
        <v>388</v>
      </c>
      <c r="Z42" s="27">
        <f>Y42/Y44</f>
        <v>5.1845450848975939E-5</v>
      </c>
    </row>
    <row r="43" spans="1:26" ht="12" customHeight="1">
      <c r="A43" s="17"/>
      <c r="B43" s="224"/>
      <c r="C43" s="224"/>
      <c r="D43" s="224"/>
      <c r="E43" s="224"/>
      <c r="F43" s="55"/>
      <c r="G43" s="224"/>
      <c r="H43" s="8"/>
      <c r="I43" s="12"/>
      <c r="J43" s="224"/>
      <c r="K43" s="224"/>
      <c r="L43" s="224"/>
      <c r="M43" s="224"/>
      <c r="N43" s="8"/>
      <c r="O43" s="55"/>
      <c r="P43" s="224"/>
      <c r="Q43" s="15"/>
      <c r="R43" s="12"/>
      <c r="S43" s="15"/>
      <c r="T43" s="15"/>
      <c r="U43" s="15"/>
      <c r="V43" s="15"/>
      <c r="W43" s="15"/>
      <c r="X43" s="55"/>
      <c r="Y43" s="15"/>
      <c r="Z43" s="15"/>
    </row>
    <row r="44" spans="1:26" ht="12" customHeight="1">
      <c r="A44" s="13" t="s">
        <v>8</v>
      </c>
      <c r="B44" s="218">
        <v>2940973</v>
      </c>
      <c r="C44" s="218">
        <v>773990</v>
      </c>
      <c r="D44" s="218">
        <v>429827</v>
      </c>
      <c r="E44" s="218">
        <v>107164</v>
      </c>
      <c r="F44" s="219" t="s">
        <v>47</v>
      </c>
      <c r="G44" s="218">
        <v>4251953</v>
      </c>
      <c r="H44" s="220">
        <f>G44/G44</f>
        <v>1</v>
      </c>
      <c r="I44" s="28"/>
      <c r="J44" s="218">
        <v>2115931</v>
      </c>
      <c r="K44" s="218">
        <v>474832</v>
      </c>
      <c r="L44" s="218">
        <v>119460</v>
      </c>
      <c r="M44" s="218">
        <v>521604</v>
      </c>
      <c r="N44" s="28" t="s">
        <v>64</v>
      </c>
      <c r="O44" s="219" t="s">
        <v>47</v>
      </c>
      <c r="P44" s="218">
        <v>3231827</v>
      </c>
      <c r="Q44" s="39">
        <f>P44/P44</f>
        <v>1</v>
      </c>
      <c r="R44" s="14"/>
      <c r="S44" s="14">
        <f>B44+J44</f>
        <v>5056904</v>
      </c>
      <c r="T44" s="14">
        <f t="shared" ref="T44:V44" si="20">C44+K44</f>
        <v>1248822</v>
      </c>
      <c r="U44" s="14">
        <f t="shared" si="20"/>
        <v>549287</v>
      </c>
      <c r="V44" s="14">
        <f t="shared" si="20"/>
        <v>628768</v>
      </c>
      <c r="W44" s="14" t="str">
        <f>N44</f>
        <v>?</v>
      </c>
      <c r="X44" s="219" t="s">
        <v>47</v>
      </c>
      <c r="Y44" s="14">
        <f t="shared" ref="Y44" si="21">SUM(S44:X44)</f>
        <v>7483781</v>
      </c>
      <c r="Z44" s="39">
        <f>Y44/Y44</f>
        <v>1</v>
      </c>
    </row>
    <row r="45" spans="1:26" ht="12" customHeight="1">
      <c r="A45" s="13" t="s">
        <v>33</v>
      </c>
      <c r="B45" s="39">
        <f>B44/G44</f>
        <v>0.69167580168454357</v>
      </c>
      <c r="C45" s="39">
        <f>C44/G44</f>
        <v>0.18203164522279527</v>
      </c>
      <c r="D45" s="39">
        <f>D44/G44</f>
        <v>0.1010893111941736</v>
      </c>
      <c r="E45" s="39">
        <f>E44/G44</f>
        <v>2.5203477084530333E-2</v>
      </c>
      <c r="F45" s="66" t="s">
        <v>47</v>
      </c>
      <c r="G45" s="39">
        <f>G44/G44</f>
        <v>1</v>
      </c>
      <c r="H45" s="39"/>
      <c r="I45" s="39"/>
      <c r="J45" s="39">
        <f>J44/P44</f>
        <v>0.65471666645522797</v>
      </c>
      <c r="K45" s="39">
        <f>K44/P44</f>
        <v>0.1469237060028275</v>
      </c>
      <c r="L45" s="39">
        <f>L44/P44</f>
        <v>3.6963612223055255E-2</v>
      </c>
      <c r="M45" s="39">
        <f>M44/P44</f>
        <v>0.16139601531888928</v>
      </c>
      <c r="N45" s="39" t="s">
        <v>64</v>
      </c>
      <c r="O45" s="66" t="s">
        <v>47</v>
      </c>
      <c r="P45" s="39">
        <f>P44/P44</f>
        <v>1</v>
      </c>
      <c r="Q45" s="39"/>
      <c r="R45" s="39"/>
      <c r="S45" s="39">
        <f>S44/Y44</f>
        <v>0.67571512314430371</v>
      </c>
      <c r="T45" s="39">
        <f>T44/Y44</f>
        <v>0.16687046293845317</v>
      </c>
      <c r="U45" s="39">
        <f>U44/Y44</f>
        <v>7.339699010433362E-2</v>
      </c>
      <c r="V45" s="39">
        <f>V44/Y44</f>
        <v>8.4017423812909539E-2</v>
      </c>
      <c r="W45" s="39" t="s">
        <v>64</v>
      </c>
      <c r="X45" s="66" t="s">
        <v>47</v>
      </c>
      <c r="Y45" s="39">
        <f>Y44/Y44</f>
        <v>1</v>
      </c>
      <c r="Z45" s="39"/>
    </row>
    <row r="46" spans="1:26" ht="12" customHeight="1">
      <c r="A46" s="26" t="s">
        <v>89</v>
      </c>
      <c r="B46" s="15">
        <f>SUM(B35:B42)</f>
        <v>453</v>
      </c>
      <c r="C46" s="15">
        <f t="shared" ref="C46:P46" si="22">SUM(C35:C42)</f>
        <v>771093</v>
      </c>
      <c r="D46" s="15">
        <f t="shared" si="22"/>
        <v>422852</v>
      </c>
      <c r="E46" s="15">
        <f t="shared" si="22"/>
        <v>8872</v>
      </c>
      <c r="F46" s="65" t="s">
        <v>47</v>
      </c>
      <c r="G46" s="15">
        <f t="shared" si="22"/>
        <v>1203268</v>
      </c>
      <c r="H46" s="15"/>
      <c r="I46" s="15"/>
      <c r="J46" s="15">
        <f t="shared" si="22"/>
        <v>0</v>
      </c>
      <c r="K46" s="15">
        <f t="shared" si="22"/>
        <v>434382</v>
      </c>
      <c r="L46" s="15">
        <f t="shared" si="22"/>
        <v>52463</v>
      </c>
      <c r="M46" s="15">
        <f t="shared" si="22"/>
        <v>8091</v>
      </c>
      <c r="N46" s="15" t="s">
        <v>64</v>
      </c>
      <c r="O46" s="65" t="s">
        <v>47</v>
      </c>
      <c r="P46" s="15">
        <f t="shared" si="22"/>
        <v>494936</v>
      </c>
      <c r="Q46" s="15"/>
      <c r="R46" s="15"/>
      <c r="S46" s="15">
        <f t="shared" ref="S46:V46" si="23">SUM(S35:S42)</f>
        <v>453</v>
      </c>
      <c r="T46" s="15">
        <f t="shared" si="23"/>
        <v>1205475</v>
      </c>
      <c r="U46" s="15">
        <f t="shared" si="23"/>
        <v>475315</v>
      </c>
      <c r="V46" s="15">
        <f t="shared" si="23"/>
        <v>16963</v>
      </c>
      <c r="W46" s="15" t="s">
        <v>64</v>
      </c>
      <c r="X46" s="65" t="s">
        <v>47</v>
      </c>
      <c r="Y46" s="15">
        <f>SUM(Y35:Y42)</f>
        <v>1698206</v>
      </c>
      <c r="Z46" s="15"/>
    </row>
    <row r="47" spans="1:26" ht="12" customHeight="1">
      <c r="A47" s="26" t="s">
        <v>34</v>
      </c>
      <c r="B47" s="27">
        <f>B46/B44</f>
        <v>1.5403065584077106E-4</v>
      </c>
      <c r="C47" s="27">
        <f t="shared" ref="C47:E47" si="24">C46/C44</f>
        <v>0.99625705758472327</v>
      </c>
      <c r="D47" s="27">
        <f t="shared" si="24"/>
        <v>0.98377254104558343</v>
      </c>
      <c r="E47" s="27">
        <f t="shared" si="24"/>
        <v>8.2788996304729204E-2</v>
      </c>
      <c r="F47" s="65" t="s">
        <v>47</v>
      </c>
      <c r="G47" s="27">
        <f>G46/G44</f>
        <v>0.28299183927950283</v>
      </c>
      <c r="H47" s="27"/>
      <c r="I47" s="27"/>
      <c r="J47" s="27">
        <f>J46/J44</f>
        <v>0</v>
      </c>
      <c r="K47" s="27">
        <f>K46/K44</f>
        <v>0.91481197560400307</v>
      </c>
      <c r="L47" s="27">
        <f>L46/L44</f>
        <v>0.43916792231709356</v>
      </c>
      <c r="M47" s="27">
        <f>M46/M44</f>
        <v>1.5511767547794878E-2</v>
      </c>
      <c r="N47" s="15" t="s">
        <v>64</v>
      </c>
      <c r="O47" s="65" t="s">
        <v>47</v>
      </c>
      <c r="P47" s="27">
        <f>P46/P44</f>
        <v>0.1531443360056092</v>
      </c>
      <c r="Q47" s="27"/>
      <c r="R47" s="27"/>
      <c r="S47" s="27">
        <f t="shared" ref="S47:Y47" si="25">S46/S44</f>
        <v>8.9580502220330853E-5</v>
      </c>
      <c r="T47" s="27">
        <f t="shared" si="25"/>
        <v>0.96528968900291634</v>
      </c>
      <c r="U47" s="27">
        <f t="shared" si="25"/>
        <v>0.86533087438807033</v>
      </c>
      <c r="V47" s="27">
        <f t="shared" si="25"/>
        <v>2.6978154104534583E-2</v>
      </c>
      <c r="W47" s="15" t="s">
        <v>64</v>
      </c>
      <c r="X47" s="65" t="s">
        <v>47</v>
      </c>
      <c r="Y47" s="27">
        <f t="shared" si="25"/>
        <v>0.2269181848052475</v>
      </c>
      <c r="Z47" s="27"/>
    </row>
    <row r="48" spans="1:26" ht="12" customHeight="1">
      <c r="A48" s="42" t="s">
        <v>35</v>
      </c>
      <c r="B48" s="43">
        <f>B46/G46</f>
        <v>3.7647473380826216E-4</v>
      </c>
      <c r="C48" s="43">
        <f>C46/G46</f>
        <v>0.6408323000362347</v>
      </c>
      <c r="D48" s="43">
        <f>D46/G46</f>
        <v>0.35141963386377767</v>
      </c>
      <c r="E48" s="43">
        <f>E46/G46</f>
        <v>7.3732535062845514E-3</v>
      </c>
      <c r="F48" s="18" t="s">
        <v>47</v>
      </c>
      <c r="G48" s="43">
        <f>G46/G46</f>
        <v>1</v>
      </c>
      <c r="H48" s="43"/>
      <c r="I48" s="43"/>
      <c r="J48" s="43">
        <f>J46/P46</f>
        <v>0</v>
      </c>
      <c r="K48" s="43">
        <f>K46/P46</f>
        <v>0.87765286824963229</v>
      </c>
      <c r="L48" s="43">
        <f>L46/P46</f>
        <v>0.1059995635799376</v>
      </c>
      <c r="M48" s="43">
        <f>M46/P46</f>
        <v>1.6347568170430118E-2</v>
      </c>
      <c r="N48" s="6" t="s">
        <v>64</v>
      </c>
      <c r="O48" s="18" t="s">
        <v>47</v>
      </c>
      <c r="P48" s="43">
        <f>P46/P46</f>
        <v>1</v>
      </c>
      <c r="Q48" s="43"/>
      <c r="R48" s="43"/>
      <c r="S48" s="43">
        <f>S46/Y46</f>
        <v>2.6675209014689617E-4</v>
      </c>
      <c r="T48" s="43">
        <f>T46/Y46</f>
        <v>0.70985204386275869</v>
      </c>
      <c r="U48" s="43">
        <f>U46/Y46</f>
        <v>0.27989242765600875</v>
      </c>
      <c r="V48" s="43">
        <f>V46/Y46</f>
        <v>9.9887763910856513E-3</v>
      </c>
      <c r="W48" s="6" t="s">
        <v>64</v>
      </c>
      <c r="X48" s="18" t="s">
        <v>47</v>
      </c>
      <c r="Y48" s="43">
        <f>Y46/Y46</f>
        <v>1</v>
      </c>
      <c r="Z48" s="43"/>
    </row>
    <row r="49" spans="1:25" ht="12" customHeight="1">
      <c r="A49" s="8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9"/>
      <c r="M49" s="128"/>
      <c r="N49" s="295" t="s">
        <v>20</v>
      </c>
      <c r="O49" s="296"/>
      <c r="P49" s="296"/>
      <c r="Q49" s="129"/>
      <c r="R49" s="15"/>
      <c r="S49" s="40"/>
      <c r="X49" s="15"/>
    </row>
    <row r="50" spans="1:25" ht="12" customHeight="1">
      <c r="A50" s="225" t="s">
        <v>29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9"/>
      <c r="M50" s="129"/>
      <c r="N50" s="24"/>
      <c r="O50" s="15"/>
      <c r="P50" s="129"/>
      <c r="Q50" s="129"/>
      <c r="R50" s="15"/>
      <c r="S50" s="40"/>
      <c r="X50" s="15"/>
    </row>
    <row r="51" spans="1:25" ht="12" customHeight="1">
      <c r="A51" s="8"/>
      <c r="B51" s="15"/>
      <c r="C51" s="15"/>
      <c r="D51" s="15"/>
      <c r="E51" s="15"/>
      <c r="F51" s="15"/>
      <c r="G51" s="15"/>
      <c r="H51" s="6"/>
      <c r="I51" s="6"/>
      <c r="J51" s="15"/>
      <c r="K51" s="15"/>
      <c r="L51" s="19"/>
      <c r="M51" s="129"/>
      <c r="N51" s="24"/>
      <c r="O51" s="15"/>
      <c r="P51" s="129"/>
      <c r="Q51" s="129"/>
      <c r="R51" s="6"/>
      <c r="S51" s="40"/>
      <c r="X51" s="15"/>
    </row>
    <row r="52" spans="1:25" ht="12" customHeight="1">
      <c r="A52" s="29"/>
      <c r="B52" s="293" t="s">
        <v>139</v>
      </c>
      <c r="C52" s="293"/>
      <c r="D52" s="293"/>
      <c r="E52" s="293"/>
      <c r="F52" s="293"/>
      <c r="G52" s="293"/>
      <c r="H52" s="127"/>
      <c r="I52" s="8"/>
      <c r="J52" s="293" t="s">
        <v>140</v>
      </c>
      <c r="K52" s="293"/>
      <c r="L52" s="293"/>
      <c r="M52" s="293"/>
      <c r="N52" s="293"/>
      <c r="O52" s="293"/>
      <c r="P52" s="293"/>
      <c r="Q52" s="63"/>
      <c r="R52" s="8"/>
      <c r="S52" s="293" t="s">
        <v>141</v>
      </c>
      <c r="T52" s="294"/>
      <c r="U52" s="294"/>
      <c r="V52" s="294"/>
      <c r="W52" s="294"/>
      <c r="X52" s="294"/>
      <c r="Y52" s="294"/>
    </row>
    <row r="53" spans="1:25" ht="21" customHeight="1">
      <c r="A53" s="9"/>
      <c r="B53" s="10" t="s">
        <v>4</v>
      </c>
      <c r="C53" s="10" t="s">
        <v>5</v>
      </c>
      <c r="D53" s="10" t="s">
        <v>6</v>
      </c>
      <c r="E53" s="10" t="s">
        <v>7</v>
      </c>
      <c r="F53" s="10" t="s">
        <v>10</v>
      </c>
      <c r="G53" s="10" t="s">
        <v>8</v>
      </c>
      <c r="H53" s="10"/>
      <c r="I53" s="10"/>
      <c r="J53" s="10" t="s">
        <v>4</v>
      </c>
      <c r="K53" s="10" t="s">
        <v>5</v>
      </c>
      <c r="L53" s="10" t="s">
        <v>6</v>
      </c>
      <c r="M53" s="10" t="s">
        <v>7</v>
      </c>
      <c r="N53" s="10" t="s">
        <v>9</v>
      </c>
      <c r="O53" s="10" t="s">
        <v>10</v>
      </c>
      <c r="P53" s="11" t="s">
        <v>8</v>
      </c>
      <c r="Q53" s="64"/>
      <c r="R53" s="10"/>
      <c r="S53" s="10" t="s">
        <v>4</v>
      </c>
      <c r="T53" s="10" t="s">
        <v>5</v>
      </c>
      <c r="U53" s="10" t="s">
        <v>6</v>
      </c>
      <c r="V53" s="10" t="s">
        <v>7</v>
      </c>
      <c r="W53" s="10" t="s">
        <v>9</v>
      </c>
      <c r="X53" s="10" t="s">
        <v>10</v>
      </c>
      <c r="Y53" s="11" t="s">
        <v>8</v>
      </c>
    </row>
    <row r="54" spans="1:25" ht="12" customHeight="1">
      <c r="A54" s="8"/>
      <c r="B54" s="14"/>
      <c r="C54" s="14"/>
      <c r="D54" s="14"/>
      <c r="E54" s="14"/>
      <c r="F54" s="66"/>
      <c r="G54" s="14"/>
      <c r="H54" s="14"/>
      <c r="I54" s="14"/>
      <c r="J54" s="14"/>
      <c r="K54" s="14"/>
      <c r="L54" s="14"/>
      <c r="M54" s="14"/>
      <c r="N54" s="14"/>
      <c r="O54" s="66"/>
      <c r="P54" s="14"/>
      <c r="Q54" s="14"/>
      <c r="R54" s="14"/>
      <c r="S54" s="15"/>
      <c r="T54" s="15"/>
      <c r="U54" s="15"/>
      <c r="V54" s="15"/>
      <c r="W54" s="15"/>
      <c r="X54" s="66"/>
      <c r="Y54" s="15"/>
    </row>
    <row r="55" spans="1:25" s="222" customFormat="1" ht="12" customHeight="1">
      <c r="A55" s="16" t="s">
        <v>11</v>
      </c>
      <c r="B55" s="15">
        <f>B34/B9</f>
        <v>259.44238574201518</v>
      </c>
      <c r="C55" s="15">
        <f>C34/C9</f>
        <v>170.64705882352942</v>
      </c>
      <c r="D55" s="15">
        <f>D34/D9</f>
        <v>178.87179487179486</v>
      </c>
      <c r="E55" s="15">
        <f>E34/E9</f>
        <v>309.09433962264148</v>
      </c>
      <c r="F55" s="65" t="s">
        <v>47</v>
      </c>
      <c r="G55" s="15">
        <f>G34/G9</f>
        <v>260.39357704133926</v>
      </c>
      <c r="H55" s="15"/>
      <c r="I55" s="15"/>
      <c r="J55" s="15">
        <f t="shared" ref="J55:P55" si="26">J34/J9</f>
        <v>917.17858690940614</v>
      </c>
      <c r="K55" s="15">
        <f t="shared" si="26"/>
        <v>879.3478260869565</v>
      </c>
      <c r="L55" s="15">
        <f t="shared" si="26"/>
        <v>1135.542372881356</v>
      </c>
      <c r="M55" s="15">
        <f t="shared" si="26"/>
        <v>1054.4414784394251</v>
      </c>
      <c r="N55" s="15" t="s">
        <v>64</v>
      </c>
      <c r="O55" s="65" t="s">
        <v>47</v>
      </c>
      <c r="P55" s="15">
        <f t="shared" si="26"/>
        <v>939.22134522992451</v>
      </c>
      <c r="Q55" s="15"/>
      <c r="R55" s="15"/>
      <c r="S55" s="15">
        <f t="shared" ref="S55:V55" si="27">S34/S9</f>
        <v>370.68037533905141</v>
      </c>
      <c r="T55" s="15">
        <f t="shared" si="27"/>
        <v>688.11111111111109</v>
      </c>
      <c r="U55" s="15">
        <f t="shared" si="27"/>
        <v>754.82653061224494</v>
      </c>
      <c r="V55" s="15">
        <f t="shared" si="27"/>
        <v>760.00621118012418</v>
      </c>
      <c r="W55" s="15" t="s">
        <v>64</v>
      </c>
      <c r="X55" s="65" t="s">
        <v>47</v>
      </c>
      <c r="Y55" s="15">
        <f t="shared" ref="Y55:Y63" si="28">Y34/Y9</f>
        <v>395.67637806045684</v>
      </c>
    </row>
    <row r="56" spans="1:25" s="222" customFormat="1" ht="12" customHeight="1">
      <c r="A56" s="17" t="s">
        <v>12</v>
      </c>
      <c r="B56" s="15"/>
      <c r="C56" s="15">
        <f>C35/C10</f>
        <v>183.43753267119706</v>
      </c>
      <c r="D56" s="15">
        <f>D35/D10</f>
        <v>161.85105551211885</v>
      </c>
      <c r="E56" s="15">
        <f>E35/E10</f>
        <v>226.57894736842104</v>
      </c>
      <c r="F56" s="65" t="s">
        <v>47</v>
      </c>
      <c r="G56" s="15">
        <f>G35/G10</f>
        <v>171.55466844089599</v>
      </c>
      <c r="H56" s="15"/>
      <c r="I56" s="15"/>
      <c r="J56" s="15"/>
      <c r="K56" s="15">
        <f>K35/K10</f>
        <v>845.72033898305085</v>
      </c>
      <c r="L56" s="15">
        <f>L35/L10</f>
        <v>714.90769230769229</v>
      </c>
      <c r="M56" s="15">
        <f>M35/M10</f>
        <v>760.75</v>
      </c>
      <c r="N56" s="15"/>
      <c r="O56" s="65" t="s">
        <v>47</v>
      </c>
      <c r="P56" s="15">
        <f>P35/P10</f>
        <v>797.64397905759165</v>
      </c>
      <c r="Q56" s="15"/>
      <c r="R56" s="15"/>
      <c r="S56" s="15"/>
      <c r="T56" s="15">
        <f>T35/T10</f>
        <v>221.91580502215658</v>
      </c>
      <c r="U56" s="15">
        <f>U35/U10</f>
        <v>175.55623332062524</v>
      </c>
      <c r="V56" s="15">
        <f>V35/V10</f>
        <v>319.47826086956519</v>
      </c>
      <c r="W56" s="15"/>
      <c r="X56" s="65" t="s">
        <v>47</v>
      </c>
      <c r="Y56" s="15">
        <f t="shared" si="28"/>
        <v>196.99808510638297</v>
      </c>
    </row>
    <row r="57" spans="1:25" s="222" customFormat="1" ht="12" customHeight="1">
      <c r="A57" s="17" t="s">
        <v>13</v>
      </c>
      <c r="B57" s="15"/>
      <c r="C57" s="15">
        <f t="shared" ref="C57:C63" si="29">C36/C11</f>
        <v>233.25429553264604</v>
      </c>
      <c r="D57" s="15"/>
      <c r="E57" s="15"/>
      <c r="F57" s="65" t="s">
        <v>47</v>
      </c>
      <c r="G57" s="15">
        <f t="shared" ref="G57:G63" si="30">G36/G11</f>
        <v>233.38008013737837</v>
      </c>
      <c r="H57" s="15"/>
      <c r="I57" s="15"/>
      <c r="J57" s="15"/>
      <c r="K57" s="15">
        <f>K36/K11</f>
        <v>877.92696629213481</v>
      </c>
      <c r="L57" s="15"/>
      <c r="M57" s="15">
        <f>M36/M11</f>
        <v>1274</v>
      </c>
      <c r="N57" s="15"/>
      <c r="O57" s="65" t="s">
        <v>47</v>
      </c>
      <c r="P57" s="15">
        <f>P36/P11</f>
        <v>879.03641456582636</v>
      </c>
      <c r="Q57" s="15"/>
      <c r="R57" s="15"/>
      <c r="S57" s="15"/>
      <c r="T57" s="15">
        <f>T36/T11</f>
        <v>342.43767840152236</v>
      </c>
      <c r="U57" s="15"/>
      <c r="V57" s="15">
        <f>V36/V11</f>
        <v>1274</v>
      </c>
      <c r="W57" s="15"/>
      <c r="X57" s="65" t="s">
        <v>47</v>
      </c>
      <c r="Y57" s="15">
        <f t="shared" si="28"/>
        <v>342.93298479087451</v>
      </c>
    </row>
    <row r="58" spans="1:25" s="222" customFormat="1" ht="12" customHeight="1">
      <c r="A58" s="17" t="s">
        <v>14</v>
      </c>
      <c r="B58" s="15"/>
      <c r="C58" s="15">
        <f t="shared" si="29"/>
        <v>283.66666666666669</v>
      </c>
      <c r="D58" s="15">
        <f>D37/D12</f>
        <v>166.72</v>
      </c>
      <c r="E58" s="15"/>
      <c r="F58" s="65" t="s">
        <v>47</v>
      </c>
      <c r="G58" s="15">
        <f t="shared" si="30"/>
        <v>179.21428571428572</v>
      </c>
      <c r="H58" s="15"/>
      <c r="I58" s="15"/>
      <c r="J58" s="15"/>
      <c r="K58" s="15"/>
      <c r="L58" s="15"/>
      <c r="M58" s="15"/>
      <c r="N58" s="15"/>
      <c r="O58" s="65" t="s">
        <v>47</v>
      </c>
      <c r="P58" s="15"/>
      <c r="Q58" s="15"/>
      <c r="R58" s="15"/>
      <c r="S58" s="15"/>
      <c r="T58" s="15">
        <f t="shared" ref="T58:U58" si="31">T37/T12</f>
        <v>283.66666666666669</v>
      </c>
      <c r="U58" s="15">
        <f t="shared" si="31"/>
        <v>166.72</v>
      </c>
      <c r="V58" s="15"/>
      <c r="W58" s="15"/>
      <c r="X58" s="65" t="s">
        <v>47</v>
      </c>
      <c r="Y58" s="15">
        <f t="shared" si="28"/>
        <v>179.25</v>
      </c>
    </row>
    <row r="59" spans="1:25" s="222" customFormat="1" ht="12" customHeight="1">
      <c r="A59" s="17" t="s">
        <v>15</v>
      </c>
      <c r="B59" s="15"/>
      <c r="C59" s="15">
        <f t="shared" si="29"/>
        <v>204.16666666666666</v>
      </c>
      <c r="D59" s="15">
        <f>D38/D13</f>
        <v>166.75</v>
      </c>
      <c r="E59" s="15">
        <f>E38/E13</f>
        <v>262</v>
      </c>
      <c r="F59" s="65" t="s">
        <v>47</v>
      </c>
      <c r="G59" s="15">
        <f t="shared" si="30"/>
        <v>183.10638297872342</v>
      </c>
      <c r="H59" s="15"/>
      <c r="I59" s="15"/>
      <c r="J59" s="15"/>
      <c r="K59" s="15">
        <f>K38/K13</f>
        <v>838.7</v>
      </c>
      <c r="L59" s="15">
        <f>L38/L13</f>
        <v>999</v>
      </c>
      <c r="M59" s="15">
        <f>M38/M13</f>
        <v>731</v>
      </c>
      <c r="N59" s="15"/>
      <c r="O59" s="65" t="s">
        <v>47</v>
      </c>
      <c r="P59" s="15">
        <f>P38/P13</f>
        <v>870.33333333333337</v>
      </c>
      <c r="Q59" s="15"/>
      <c r="R59" s="15"/>
      <c r="S59" s="15"/>
      <c r="T59" s="15">
        <f>T38/T13</f>
        <v>538.13157894736844</v>
      </c>
      <c r="U59" s="15">
        <f>U38/U13</f>
        <v>313.61764705882354</v>
      </c>
      <c r="V59" s="15">
        <f>V38/V13</f>
        <v>496.5</v>
      </c>
      <c r="W59" s="15"/>
      <c r="X59" s="65" t="s">
        <v>47</v>
      </c>
      <c r="Y59" s="15">
        <f t="shared" si="28"/>
        <v>433.85135135135135</v>
      </c>
    </row>
    <row r="60" spans="1:25" s="222" customFormat="1" ht="12" customHeight="1">
      <c r="A60" s="17" t="s">
        <v>16</v>
      </c>
      <c r="B60" s="15"/>
      <c r="C60" s="15">
        <f t="shared" si="29"/>
        <v>298.69230769230768</v>
      </c>
      <c r="D60" s="15"/>
      <c r="E60" s="15"/>
      <c r="F60" s="65" t="s">
        <v>47</v>
      </c>
      <c r="G60" s="15">
        <f t="shared" si="30"/>
        <v>298.69230769230768</v>
      </c>
      <c r="H60" s="15"/>
      <c r="I60" s="15"/>
      <c r="J60" s="15"/>
      <c r="K60" s="15">
        <f>K39/K14</f>
        <v>941</v>
      </c>
      <c r="L60" s="15"/>
      <c r="M60" s="15"/>
      <c r="N60" s="15"/>
      <c r="O60" s="65" t="s">
        <v>47</v>
      </c>
      <c r="P60" s="15">
        <f>P39/P14</f>
        <v>941</v>
      </c>
      <c r="Q60" s="15"/>
      <c r="R60" s="15"/>
      <c r="S60" s="15"/>
      <c r="T60" s="15">
        <f>T39/T14</f>
        <v>402.29032258064518</v>
      </c>
      <c r="U60" s="15"/>
      <c r="V60" s="15"/>
      <c r="W60" s="15"/>
      <c r="X60" s="65" t="s">
        <v>47</v>
      </c>
      <c r="Y60" s="15">
        <f t="shared" si="28"/>
        <v>402.29032258064518</v>
      </c>
    </row>
    <row r="61" spans="1:25" s="222" customFormat="1" ht="12" customHeight="1">
      <c r="A61" s="17" t="s">
        <v>17</v>
      </c>
      <c r="B61" s="15"/>
      <c r="C61" s="15">
        <f t="shared" si="29"/>
        <v>166.5</v>
      </c>
      <c r="D61" s="15"/>
      <c r="E61" s="15"/>
      <c r="F61" s="65" t="s">
        <v>47</v>
      </c>
      <c r="G61" s="15">
        <f t="shared" si="30"/>
        <v>166.5</v>
      </c>
      <c r="H61" s="15"/>
      <c r="I61" s="15"/>
      <c r="J61" s="15"/>
      <c r="K61" s="15"/>
      <c r="L61" s="15"/>
      <c r="M61" s="15"/>
      <c r="N61" s="15"/>
      <c r="O61" s="65" t="s">
        <v>47</v>
      </c>
      <c r="P61" s="15"/>
      <c r="Q61" s="15"/>
      <c r="R61" s="15"/>
      <c r="S61" s="15"/>
      <c r="T61" s="15">
        <f>T40/T15</f>
        <v>166.5</v>
      </c>
      <c r="U61" s="15"/>
      <c r="V61" s="15"/>
      <c r="W61" s="15"/>
      <c r="X61" s="65" t="s">
        <v>47</v>
      </c>
      <c r="Y61" s="15">
        <f t="shared" si="28"/>
        <v>166.5</v>
      </c>
    </row>
    <row r="62" spans="1:25" s="222" customFormat="1" ht="12" customHeight="1">
      <c r="A62" s="17" t="s">
        <v>18</v>
      </c>
      <c r="B62" s="15"/>
      <c r="C62" s="15">
        <f t="shared" si="29"/>
        <v>207</v>
      </c>
      <c r="D62" s="15"/>
      <c r="E62" s="15"/>
      <c r="F62" s="65" t="s">
        <v>47</v>
      </c>
      <c r="G62" s="15">
        <f t="shared" si="30"/>
        <v>207</v>
      </c>
      <c r="H62" s="15"/>
      <c r="I62" s="15"/>
      <c r="J62" s="15"/>
      <c r="K62" s="15">
        <f>K41/K16</f>
        <v>261</v>
      </c>
      <c r="L62" s="15"/>
      <c r="M62" s="15"/>
      <c r="N62" s="15"/>
      <c r="O62" s="65" t="s">
        <v>47</v>
      </c>
      <c r="P62" s="15">
        <f>P41/P16</f>
        <v>261</v>
      </c>
      <c r="Q62" s="15"/>
      <c r="R62" s="15"/>
      <c r="S62" s="15"/>
      <c r="T62" s="15"/>
      <c r="U62" s="15"/>
      <c r="V62" s="15"/>
      <c r="W62" s="15"/>
      <c r="X62" s="65" t="s">
        <v>47</v>
      </c>
      <c r="Y62" s="15">
        <f t="shared" si="28"/>
        <v>234</v>
      </c>
    </row>
    <row r="63" spans="1:25" s="222" customFormat="1" ht="12" customHeight="1">
      <c r="A63" s="17" t="s">
        <v>19</v>
      </c>
      <c r="B63" s="15"/>
      <c r="C63" s="15">
        <f t="shared" si="29"/>
        <v>83</v>
      </c>
      <c r="D63" s="15"/>
      <c r="E63" s="15"/>
      <c r="F63" s="65" t="s">
        <v>47</v>
      </c>
      <c r="G63" s="15">
        <f t="shared" si="30"/>
        <v>83</v>
      </c>
      <c r="H63" s="15"/>
      <c r="I63" s="15"/>
      <c r="J63" s="15"/>
      <c r="K63" s="15">
        <f>K42/K17</f>
        <v>305</v>
      </c>
      <c r="L63" s="15"/>
      <c r="M63" s="15"/>
      <c r="N63" s="15"/>
      <c r="O63" s="65" t="s">
        <v>47</v>
      </c>
      <c r="P63" s="15">
        <f>P42/P17</f>
        <v>305</v>
      </c>
      <c r="Q63" s="15"/>
      <c r="R63" s="15"/>
      <c r="S63" s="15"/>
      <c r="T63" s="15">
        <f>T42/T17</f>
        <v>194</v>
      </c>
      <c r="U63" s="15"/>
      <c r="V63" s="15"/>
      <c r="W63" s="15"/>
      <c r="X63" s="65" t="s">
        <v>47</v>
      </c>
      <c r="Y63" s="15">
        <f t="shared" si="28"/>
        <v>194</v>
      </c>
    </row>
    <row r="64" spans="1:25" ht="12" customHeight="1">
      <c r="A64" s="17"/>
      <c r="B64" s="14"/>
      <c r="C64" s="14"/>
      <c r="D64" s="14"/>
      <c r="E64" s="14"/>
      <c r="F64" s="65"/>
      <c r="G64" s="14"/>
      <c r="H64" s="14"/>
      <c r="I64" s="14"/>
      <c r="J64" s="14"/>
      <c r="K64" s="14"/>
      <c r="L64" s="14"/>
      <c r="M64" s="14"/>
      <c r="N64" s="14"/>
      <c r="O64" s="65" t="s">
        <v>47</v>
      </c>
      <c r="P64" s="14"/>
      <c r="Q64" s="14"/>
      <c r="R64" s="14"/>
      <c r="S64" s="14"/>
      <c r="T64" s="14"/>
      <c r="U64" s="14"/>
      <c r="V64" s="14"/>
      <c r="W64" s="14"/>
      <c r="X64" s="65" t="s">
        <v>47</v>
      </c>
      <c r="Y64" s="14"/>
    </row>
    <row r="65" spans="1:26" ht="12" customHeight="1">
      <c r="A65" s="13" t="s">
        <v>8</v>
      </c>
      <c r="B65" s="14">
        <f>B44/B19</f>
        <v>259.4594618438465</v>
      </c>
      <c r="C65" s="14">
        <f t="shared" ref="C65:E65" si="32">C44/C19</f>
        <v>207.67104910115376</v>
      </c>
      <c r="D65" s="14">
        <f t="shared" si="32"/>
        <v>162.19886792452832</v>
      </c>
      <c r="E65" s="14">
        <f t="shared" si="32"/>
        <v>300.17927170868347</v>
      </c>
      <c r="F65" s="65" t="s">
        <v>47</v>
      </c>
      <c r="G65" s="14">
        <f>G44/G19</f>
        <v>235.31756046267088</v>
      </c>
      <c r="H65" s="14"/>
      <c r="I65" s="14"/>
      <c r="J65" s="14">
        <f>J44/J19</f>
        <v>917.17858690940614</v>
      </c>
      <c r="K65" s="14">
        <f>K44/K19</f>
        <v>868.06581352833643</v>
      </c>
      <c r="L65" s="14">
        <f>L44/L19</f>
        <v>918.92307692307691</v>
      </c>
      <c r="M65" s="14">
        <f>M44/M19</f>
        <v>1049.5050301810866</v>
      </c>
      <c r="N65" s="14" t="s">
        <v>64</v>
      </c>
      <c r="O65" s="65" t="s">
        <v>47</v>
      </c>
      <c r="P65" s="14">
        <f>P44/P19</f>
        <v>924.43564073226548</v>
      </c>
      <c r="Q65" s="14"/>
      <c r="R65" s="14"/>
      <c r="S65" s="14">
        <f t="shared" ref="S65:V65" si="33">S44/S19</f>
        <v>370.68640961735815</v>
      </c>
      <c r="T65" s="14">
        <f t="shared" si="33"/>
        <v>292.19045390734675</v>
      </c>
      <c r="U65" s="14">
        <f t="shared" si="33"/>
        <v>197.58525179856116</v>
      </c>
      <c r="V65" s="14">
        <f t="shared" si="33"/>
        <v>736.26229508196718</v>
      </c>
      <c r="W65" s="14" t="s">
        <v>64</v>
      </c>
      <c r="X65" s="65" t="s">
        <v>47</v>
      </c>
      <c r="Y65" s="14">
        <f>Y44/Y19</f>
        <v>347.03366566195223</v>
      </c>
    </row>
    <row r="66" spans="1:26" ht="12" customHeight="1">
      <c r="A66" s="26" t="s">
        <v>28</v>
      </c>
      <c r="B66" s="14"/>
      <c r="C66" s="14">
        <f>C46/C21</f>
        <v>207.84177897574125</v>
      </c>
      <c r="D66" s="14">
        <f>D46/D21</f>
        <v>161.9502106472616</v>
      </c>
      <c r="E66" s="14">
        <f>E46/E21</f>
        <v>227.48717948717947</v>
      </c>
      <c r="F66" s="65" t="s">
        <v>47</v>
      </c>
      <c r="G66" s="14">
        <f>G46/G21</f>
        <v>189.16333909762616</v>
      </c>
      <c r="H66" s="14"/>
      <c r="I66" s="14"/>
      <c r="J66" s="14"/>
      <c r="K66" s="14">
        <f>K46/K21</f>
        <v>867.02994011976045</v>
      </c>
      <c r="L66" s="14">
        <f>L46/L21</f>
        <v>738.91549295774644</v>
      </c>
      <c r="M66" s="14">
        <f>M46/M21</f>
        <v>809.1</v>
      </c>
      <c r="N66" s="14"/>
      <c r="O66" s="65" t="s">
        <v>47</v>
      </c>
      <c r="P66" s="14">
        <f>P46/P21</f>
        <v>850.40549828178689</v>
      </c>
      <c r="Q66" s="14"/>
      <c r="R66" s="14"/>
      <c r="S66" s="14"/>
      <c r="T66" s="14">
        <f>T46/T21</f>
        <v>286.2681073379245</v>
      </c>
      <c r="U66" s="14">
        <f>U46/U21</f>
        <v>177.22408650260999</v>
      </c>
      <c r="V66" s="14">
        <f>V46/V21</f>
        <v>346.18367346938777</v>
      </c>
      <c r="W66" s="14"/>
      <c r="X66" s="65" t="s">
        <v>47</v>
      </c>
      <c r="Y66" s="14">
        <f>Y46/Y21</f>
        <v>244.59253924816363</v>
      </c>
    </row>
    <row r="67" spans="1:26" ht="12" customHeight="1">
      <c r="A67" s="6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55"/>
      <c r="R67" s="18"/>
      <c r="S67" s="42"/>
      <c r="T67" s="42"/>
      <c r="U67" s="42"/>
      <c r="V67" s="42"/>
      <c r="W67" s="42"/>
      <c r="X67" s="18"/>
      <c r="Y67" s="42"/>
    </row>
    <row r="69" spans="1:26" ht="12" customHeight="1">
      <c r="A69" s="1" t="s">
        <v>138</v>
      </c>
      <c r="B69" s="4"/>
      <c r="C69" s="4"/>
      <c r="D69" s="22"/>
      <c r="E69" s="22"/>
      <c r="F69" s="22"/>
      <c r="G69" s="22"/>
      <c r="H69" s="22"/>
      <c r="I69" s="22"/>
      <c r="J69" s="22"/>
      <c r="K69" s="22"/>
      <c r="L69" s="135"/>
      <c r="M69" s="135"/>
      <c r="N69" s="135"/>
      <c r="O69" s="22"/>
      <c r="P69" s="135"/>
      <c r="Q69" s="135"/>
      <c r="R69" s="135"/>
      <c r="S69" s="40"/>
      <c r="T69" s="291"/>
      <c r="U69" s="292"/>
      <c r="X69" s="22"/>
    </row>
    <row r="70" spans="1:26" ht="12" customHeight="1">
      <c r="A70" s="204" t="s">
        <v>148</v>
      </c>
      <c r="B70" s="4"/>
      <c r="C70" s="4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40"/>
      <c r="T70" s="291"/>
      <c r="U70" s="292"/>
      <c r="X70" s="22"/>
    </row>
    <row r="71" spans="1:26" ht="12" customHeight="1">
      <c r="A71" s="22" t="s">
        <v>46</v>
      </c>
      <c r="B71" s="4"/>
      <c r="C71" s="4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40"/>
      <c r="T71" s="40"/>
      <c r="X71" s="22"/>
    </row>
    <row r="72" spans="1:26" ht="12" customHeight="1">
      <c r="A72" s="6"/>
      <c r="B72" s="7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40"/>
      <c r="T72" s="41"/>
      <c r="U72" s="27"/>
      <c r="X72" s="6"/>
    </row>
    <row r="73" spans="1:26" ht="12" customHeight="1">
      <c r="A73" s="8"/>
      <c r="B73" s="293" t="s">
        <v>139</v>
      </c>
      <c r="C73" s="293"/>
      <c r="D73" s="293"/>
      <c r="E73" s="293"/>
      <c r="F73" s="293"/>
      <c r="G73" s="293"/>
      <c r="H73" s="127"/>
      <c r="I73" s="8"/>
      <c r="J73" s="293" t="s">
        <v>140</v>
      </c>
      <c r="K73" s="293"/>
      <c r="L73" s="293"/>
      <c r="M73" s="293"/>
      <c r="N73" s="293"/>
      <c r="O73" s="293"/>
      <c r="P73" s="293"/>
      <c r="Q73" s="63"/>
      <c r="R73" s="8"/>
      <c r="S73" s="293" t="s">
        <v>141</v>
      </c>
      <c r="T73" s="294"/>
      <c r="U73" s="294"/>
      <c r="V73" s="294"/>
      <c r="W73" s="294"/>
      <c r="X73" s="294"/>
      <c r="Y73" s="294"/>
      <c r="Z73" s="71"/>
    </row>
    <row r="74" spans="1:26" ht="22.5">
      <c r="A74" s="9"/>
      <c r="B74" s="10" t="s">
        <v>4</v>
      </c>
      <c r="C74" s="10" t="s">
        <v>5</v>
      </c>
      <c r="D74" s="10" t="s">
        <v>6</v>
      </c>
      <c r="E74" s="10" t="s">
        <v>7</v>
      </c>
      <c r="F74" s="10" t="s">
        <v>10</v>
      </c>
      <c r="G74" s="10" t="s">
        <v>8</v>
      </c>
      <c r="H74" s="53" t="s">
        <v>33</v>
      </c>
      <c r="I74" s="10"/>
      <c r="J74" s="10" t="s">
        <v>4</v>
      </c>
      <c r="K74" s="10" t="s">
        <v>5</v>
      </c>
      <c r="L74" s="10" t="s">
        <v>6</v>
      </c>
      <c r="M74" s="10" t="s">
        <v>7</v>
      </c>
      <c r="N74" s="10" t="s">
        <v>9</v>
      </c>
      <c r="O74" s="10" t="s">
        <v>10</v>
      </c>
      <c r="P74" s="11" t="s">
        <v>8</v>
      </c>
      <c r="Q74" s="53" t="s">
        <v>33</v>
      </c>
      <c r="R74" s="10"/>
      <c r="S74" s="10" t="s">
        <v>4</v>
      </c>
      <c r="T74" s="10" t="s">
        <v>5</v>
      </c>
      <c r="U74" s="10" t="s">
        <v>6</v>
      </c>
      <c r="V74" s="10" t="s">
        <v>7</v>
      </c>
      <c r="W74" s="10" t="s">
        <v>9</v>
      </c>
      <c r="X74" s="10" t="s">
        <v>10</v>
      </c>
      <c r="Y74" s="11" t="s">
        <v>8</v>
      </c>
      <c r="Z74" s="53" t="s">
        <v>33</v>
      </c>
    </row>
    <row r="75" spans="1:26" ht="12" customHeight="1">
      <c r="A75" s="8"/>
      <c r="B75" s="8"/>
      <c r="C75" s="8"/>
      <c r="D75" s="8"/>
      <c r="E75" s="8"/>
      <c r="F75" s="55"/>
      <c r="G75" s="8"/>
      <c r="H75" s="8"/>
      <c r="I75" s="8"/>
      <c r="J75" s="8"/>
      <c r="K75" s="8"/>
      <c r="L75" s="8"/>
      <c r="M75" s="8"/>
      <c r="N75" s="8"/>
      <c r="O75" s="55"/>
      <c r="P75" s="8"/>
      <c r="Q75" s="29"/>
      <c r="R75" s="8"/>
      <c r="S75" s="15"/>
      <c r="T75" s="15"/>
      <c r="U75" s="15"/>
      <c r="V75" s="15"/>
      <c r="W75" s="15"/>
      <c r="X75" s="55"/>
      <c r="Y75" s="15"/>
      <c r="Z75" s="15"/>
    </row>
    <row r="76" spans="1:26" ht="12" customHeight="1">
      <c r="A76" s="16" t="s">
        <v>11</v>
      </c>
      <c r="B76" s="206">
        <v>128461</v>
      </c>
      <c r="C76" s="207">
        <v>133</v>
      </c>
      <c r="D76" s="207">
        <v>300</v>
      </c>
      <c r="E76" s="206">
        <v>4142</v>
      </c>
      <c r="F76" s="55" t="s">
        <v>47</v>
      </c>
      <c r="G76" s="206">
        <v>133035</v>
      </c>
      <c r="H76" s="8">
        <f>G76/G86</f>
        <v>0.71703838649519769</v>
      </c>
      <c r="I76" s="12"/>
      <c r="J76" s="206">
        <v>123939</v>
      </c>
      <c r="K76" s="206">
        <v>2484</v>
      </c>
      <c r="L76" s="206">
        <v>3881</v>
      </c>
      <c r="M76" s="206">
        <v>29779</v>
      </c>
      <c r="N76" s="8" t="s">
        <v>64</v>
      </c>
      <c r="O76" s="55" t="s">
        <v>47</v>
      </c>
      <c r="P76" s="206">
        <v>160084</v>
      </c>
      <c r="Q76" s="27">
        <f>P76/P86</f>
        <v>0.84688878778580723</v>
      </c>
      <c r="R76" s="12"/>
      <c r="S76" s="15">
        <f>B76+J76</f>
        <v>252400</v>
      </c>
      <c r="T76" s="15">
        <f t="shared" ref="T76:V84" si="34">C76+K76</f>
        <v>2617</v>
      </c>
      <c r="U76" s="15">
        <f t="shared" si="34"/>
        <v>4181</v>
      </c>
      <c r="V76" s="15">
        <f>E76+M76</f>
        <v>33921</v>
      </c>
      <c r="W76" s="15" t="str">
        <f>N76</f>
        <v>?</v>
      </c>
      <c r="X76" s="55" t="s">
        <v>47</v>
      </c>
      <c r="Y76" s="15">
        <f>SUM(S76:X76)</f>
        <v>293119</v>
      </c>
      <c r="Z76" s="27">
        <f>Y76/Y86</f>
        <v>0.78257097012753662</v>
      </c>
    </row>
    <row r="77" spans="1:26" ht="12" customHeight="1">
      <c r="A77" s="17" t="s">
        <v>12</v>
      </c>
      <c r="B77" s="207">
        <v>0</v>
      </c>
      <c r="C77" s="206">
        <v>15458</v>
      </c>
      <c r="D77" s="206">
        <v>18419</v>
      </c>
      <c r="E77" s="207">
        <v>361</v>
      </c>
      <c r="F77" s="55" t="s">
        <v>47</v>
      </c>
      <c r="G77" s="206">
        <v>34238</v>
      </c>
      <c r="H77" s="8">
        <f>G77/G86</f>
        <v>0.18453760496728364</v>
      </c>
      <c r="I77" s="12"/>
      <c r="J77" s="207">
        <v>0</v>
      </c>
      <c r="K77" s="206">
        <v>5794</v>
      </c>
      <c r="L77" s="206">
        <v>2619</v>
      </c>
      <c r="M77" s="207">
        <v>366</v>
      </c>
      <c r="N77" s="8">
        <v>0</v>
      </c>
      <c r="O77" s="55" t="s">
        <v>47</v>
      </c>
      <c r="P77" s="206">
        <v>8779</v>
      </c>
      <c r="Q77" s="27">
        <f>P77/P86</f>
        <v>4.6443346417953085E-2</v>
      </c>
      <c r="R77" s="12"/>
      <c r="S77" s="15">
        <f t="shared" ref="S77:S84" si="35">B77+J77</f>
        <v>0</v>
      </c>
      <c r="T77" s="15">
        <f t="shared" si="34"/>
        <v>21252</v>
      </c>
      <c r="U77" s="15">
        <f t="shared" si="34"/>
        <v>21038</v>
      </c>
      <c r="V77" s="15">
        <f t="shared" si="34"/>
        <v>727</v>
      </c>
      <c r="W77" s="15">
        <f t="shared" ref="W77:W84" si="36">N77</f>
        <v>0</v>
      </c>
      <c r="X77" s="55" t="s">
        <v>47</v>
      </c>
      <c r="Y77" s="15">
        <f>SUM(S77:X77)</f>
        <v>43017</v>
      </c>
      <c r="Z77" s="27">
        <f>Y77/Y86</f>
        <v>0.11484706014272784</v>
      </c>
    </row>
    <row r="78" spans="1:26" ht="12" customHeight="1">
      <c r="A78" s="17" t="s">
        <v>13</v>
      </c>
      <c r="B78" s="207">
        <v>18</v>
      </c>
      <c r="C78" s="206">
        <v>17290</v>
      </c>
      <c r="D78" s="207">
        <v>0</v>
      </c>
      <c r="E78" s="207">
        <v>0</v>
      </c>
      <c r="F78" s="55" t="s">
        <v>47</v>
      </c>
      <c r="G78" s="206">
        <v>17308</v>
      </c>
      <c r="H78" s="8">
        <f>G78/G86</f>
        <v>9.3287483695710757E-2</v>
      </c>
      <c r="I78" s="12"/>
      <c r="J78" s="207">
        <v>0</v>
      </c>
      <c r="K78" s="206">
        <v>18389</v>
      </c>
      <c r="L78" s="207">
        <v>0</v>
      </c>
      <c r="M78" s="207">
        <v>67</v>
      </c>
      <c r="N78" s="8">
        <v>0</v>
      </c>
      <c r="O78" s="55" t="s">
        <v>47</v>
      </c>
      <c r="P78" s="206">
        <v>18456</v>
      </c>
      <c r="Q78" s="27">
        <f>P78/P86</f>
        <v>9.7637362056013463E-2</v>
      </c>
      <c r="R78" s="12"/>
      <c r="S78" s="15">
        <f t="shared" si="35"/>
        <v>18</v>
      </c>
      <c r="T78" s="15">
        <f t="shared" si="34"/>
        <v>35679</v>
      </c>
      <c r="U78" s="15">
        <f t="shared" si="34"/>
        <v>0</v>
      </c>
      <c r="V78" s="15">
        <f t="shared" si="34"/>
        <v>67</v>
      </c>
      <c r="W78" s="15">
        <f t="shared" si="36"/>
        <v>0</v>
      </c>
      <c r="X78" s="55" t="s">
        <v>47</v>
      </c>
      <c r="Y78" s="15">
        <f t="shared" ref="Y78:Y84" si="37">SUM(S78:X78)</f>
        <v>35764</v>
      </c>
      <c r="Z78" s="27">
        <f>Y78/Y86</f>
        <v>9.5482954621301311E-2</v>
      </c>
    </row>
    <row r="79" spans="1:26" ht="12" customHeight="1">
      <c r="A79" s="17" t="s">
        <v>14</v>
      </c>
      <c r="B79" s="207">
        <v>0</v>
      </c>
      <c r="C79" s="207">
        <v>36</v>
      </c>
      <c r="D79" s="207">
        <v>183</v>
      </c>
      <c r="E79" s="207">
        <v>0</v>
      </c>
      <c r="F79" s="55" t="s">
        <v>47</v>
      </c>
      <c r="G79" s="207">
        <v>219</v>
      </c>
      <c r="H79" s="8">
        <f>G79/G86</f>
        <v>1.1803766425560814E-3</v>
      </c>
      <c r="I79" s="12"/>
      <c r="J79" s="207">
        <v>0</v>
      </c>
      <c r="K79" s="207">
        <v>0</v>
      </c>
      <c r="L79" s="207">
        <v>0</v>
      </c>
      <c r="M79" s="207">
        <v>0</v>
      </c>
      <c r="N79" s="8">
        <v>0</v>
      </c>
      <c r="O79" s="55" t="s">
        <v>47</v>
      </c>
      <c r="P79" s="207">
        <v>0</v>
      </c>
      <c r="Q79" s="27">
        <f>P79/P86</f>
        <v>0</v>
      </c>
      <c r="R79" s="12"/>
      <c r="S79" s="15">
        <f t="shared" si="35"/>
        <v>0</v>
      </c>
      <c r="T79" s="15">
        <f t="shared" si="34"/>
        <v>36</v>
      </c>
      <c r="U79" s="15">
        <f t="shared" si="34"/>
        <v>183</v>
      </c>
      <c r="V79" s="15">
        <f t="shared" si="34"/>
        <v>0</v>
      </c>
      <c r="W79" s="15">
        <f t="shared" si="36"/>
        <v>0</v>
      </c>
      <c r="X79" s="55" t="s">
        <v>47</v>
      </c>
      <c r="Y79" s="15">
        <f t="shared" si="37"/>
        <v>219</v>
      </c>
      <c r="Z79" s="27">
        <f>Y79/Y86</f>
        <v>5.8468759260890809E-4</v>
      </c>
    </row>
    <row r="80" spans="1:26" ht="12" customHeight="1">
      <c r="A80" s="17" t="s">
        <v>15</v>
      </c>
      <c r="B80" s="207">
        <v>0</v>
      </c>
      <c r="C80" s="207">
        <v>153</v>
      </c>
      <c r="D80" s="207">
        <v>205</v>
      </c>
      <c r="E80" s="207">
        <v>10</v>
      </c>
      <c r="F80" s="55" t="s">
        <v>47</v>
      </c>
      <c r="G80" s="207">
        <v>367</v>
      </c>
      <c r="H80" s="8">
        <f>G80/G86</f>
        <v>1.9780740996259445E-3</v>
      </c>
      <c r="I80" s="12"/>
      <c r="J80" s="207">
        <v>0</v>
      </c>
      <c r="K80" s="206">
        <v>1000</v>
      </c>
      <c r="L80" s="207">
        <v>336</v>
      </c>
      <c r="M80" s="207">
        <v>47</v>
      </c>
      <c r="N80" s="8">
        <v>0</v>
      </c>
      <c r="O80" s="55" t="s">
        <v>47</v>
      </c>
      <c r="P80" s="206">
        <v>1383</v>
      </c>
      <c r="Q80" s="27">
        <f>P80/P86</f>
        <v>7.3164538211674584E-3</v>
      </c>
      <c r="R80" s="12"/>
      <c r="S80" s="15">
        <f t="shared" si="35"/>
        <v>0</v>
      </c>
      <c r="T80" s="15">
        <f t="shared" si="34"/>
        <v>1153</v>
      </c>
      <c r="U80" s="15">
        <f t="shared" si="34"/>
        <v>541</v>
      </c>
      <c r="V80" s="15">
        <f t="shared" si="34"/>
        <v>57</v>
      </c>
      <c r="W80" s="15">
        <f t="shared" si="36"/>
        <v>0</v>
      </c>
      <c r="X80" s="55" t="s">
        <v>47</v>
      </c>
      <c r="Y80" s="15">
        <f t="shared" si="37"/>
        <v>1751</v>
      </c>
      <c r="Z80" s="27">
        <f>Y80/Y86</f>
        <v>4.6748309345123196E-3</v>
      </c>
    </row>
    <row r="81" spans="1:26" ht="12" customHeight="1">
      <c r="A81" s="17" t="s">
        <v>16</v>
      </c>
      <c r="B81" s="207">
        <v>0</v>
      </c>
      <c r="C81" s="207">
        <v>337</v>
      </c>
      <c r="D81" s="207">
        <v>0</v>
      </c>
      <c r="E81" s="207">
        <v>0</v>
      </c>
      <c r="F81" s="55" t="s">
        <v>47</v>
      </c>
      <c r="G81" s="207">
        <v>337</v>
      </c>
      <c r="H81" s="8">
        <f>G81/G86</f>
        <v>1.8163786691388101E-3</v>
      </c>
      <c r="I81" s="12"/>
      <c r="J81" s="207">
        <v>0</v>
      </c>
      <c r="K81" s="207">
        <v>298</v>
      </c>
      <c r="L81" s="207">
        <v>0</v>
      </c>
      <c r="M81" s="207">
        <v>0</v>
      </c>
      <c r="N81" s="8">
        <v>0</v>
      </c>
      <c r="O81" s="55" t="s">
        <v>47</v>
      </c>
      <c r="P81" s="207">
        <v>298</v>
      </c>
      <c r="Q81" s="27">
        <f>P81/P86</f>
        <v>1.5765027033318169E-3</v>
      </c>
      <c r="R81" s="12"/>
      <c r="S81" s="15">
        <f t="shared" si="35"/>
        <v>0</v>
      </c>
      <c r="T81" s="15">
        <f t="shared" si="34"/>
        <v>635</v>
      </c>
      <c r="U81" s="15">
        <f t="shared" si="34"/>
        <v>0</v>
      </c>
      <c r="V81" s="15">
        <f t="shared" si="34"/>
        <v>0</v>
      </c>
      <c r="W81" s="15">
        <f t="shared" si="36"/>
        <v>0</v>
      </c>
      <c r="X81" s="55" t="s">
        <v>47</v>
      </c>
      <c r="Y81" s="15">
        <f t="shared" si="37"/>
        <v>635</v>
      </c>
      <c r="Z81" s="27">
        <f>Y81/Y86</f>
        <v>1.6953270379299389E-3</v>
      </c>
    </row>
    <row r="82" spans="1:26" ht="12" customHeight="1">
      <c r="A82" s="17" t="s">
        <v>17</v>
      </c>
      <c r="B82" s="207">
        <v>0</v>
      </c>
      <c r="C82" s="207">
        <v>19</v>
      </c>
      <c r="D82" s="207">
        <v>0</v>
      </c>
      <c r="E82" s="207">
        <v>0</v>
      </c>
      <c r="F82" s="55" t="s">
        <v>47</v>
      </c>
      <c r="G82" s="207">
        <v>19</v>
      </c>
      <c r="H82" s="8">
        <f>G82/G86</f>
        <v>1.0240710597518514E-4</v>
      </c>
      <c r="I82" s="12"/>
      <c r="J82" s="207">
        <v>0</v>
      </c>
      <c r="K82" s="207">
        <v>0</v>
      </c>
      <c r="L82" s="207">
        <v>0</v>
      </c>
      <c r="M82" s="207">
        <v>0</v>
      </c>
      <c r="N82" s="8">
        <v>0</v>
      </c>
      <c r="O82" s="55" t="s">
        <v>47</v>
      </c>
      <c r="P82" s="207">
        <v>0</v>
      </c>
      <c r="Q82" s="27">
        <f>P82/P86</f>
        <v>0</v>
      </c>
      <c r="R82" s="12"/>
      <c r="S82" s="15">
        <f t="shared" si="35"/>
        <v>0</v>
      </c>
      <c r="T82" s="15">
        <f t="shared" si="34"/>
        <v>19</v>
      </c>
      <c r="U82" s="15">
        <f t="shared" si="34"/>
        <v>0</v>
      </c>
      <c r="V82" s="15">
        <f t="shared" si="34"/>
        <v>0</v>
      </c>
      <c r="W82" s="15">
        <f t="shared" si="36"/>
        <v>0</v>
      </c>
      <c r="X82" s="55" t="s">
        <v>47</v>
      </c>
      <c r="Y82" s="15">
        <f t="shared" si="37"/>
        <v>19</v>
      </c>
      <c r="Z82" s="27">
        <f>Y82/Y86</f>
        <v>5.0726320819950929E-5</v>
      </c>
    </row>
    <row r="83" spans="1:26" ht="12" customHeight="1">
      <c r="A83" s="17" t="s">
        <v>18</v>
      </c>
      <c r="B83" s="207">
        <v>0</v>
      </c>
      <c r="C83" s="207">
        <v>5</v>
      </c>
      <c r="D83" s="207">
        <v>0</v>
      </c>
      <c r="E83" s="207">
        <v>0</v>
      </c>
      <c r="F83" s="55" t="s">
        <v>47</v>
      </c>
      <c r="G83" s="207">
        <v>5</v>
      </c>
      <c r="H83" s="8">
        <f>G83/G86</f>
        <v>2.6949238414522407E-5</v>
      </c>
      <c r="I83" s="12"/>
      <c r="J83" s="207">
        <v>0</v>
      </c>
      <c r="K83" s="207">
        <v>15</v>
      </c>
      <c r="L83" s="207">
        <v>0</v>
      </c>
      <c r="M83" s="207">
        <v>0</v>
      </c>
      <c r="N83" s="8">
        <v>0</v>
      </c>
      <c r="O83" s="55" t="s">
        <v>47</v>
      </c>
      <c r="P83" s="207">
        <v>15</v>
      </c>
      <c r="Q83" s="27">
        <f>P83/P86</f>
        <v>7.9354162919386748E-5</v>
      </c>
      <c r="R83" s="12"/>
      <c r="S83" s="15">
        <f t="shared" si="35"/>
        <v>0</v>
      </c>
      <c r="T83" s="15">
        <f t="shared" si="34"/>
        <v>20</v>
      </c>
      <c r="U83" s="15">
        <f t="shared" si="34"/>
        <v>0</v>
      </c>
      <c r="V83" s="15">
        <f t="shared" si="34"/>
        <v>0</v>
      </c>
      <c r="W83" s="15">
        <f t="shared" si="36"/>
        <v>0</v>
      </c>
      <c r="X83" s="55" t="s">
        <v>47</v>
      </c>
      <c r="Y83" s="15">
        <f t="shared" si="37"/>
        <v>20</v>
      </c>
      <c r="Z83" s="27">
        <f>Y83/Y86</f>
        <v>5.3396127178895712E-5</v>
      </c>
    </row>
    <row r="84" spans="1:26" ht="12" customHeight="1">
      <c r="A84" s="17" t="s">
        <v>19</v>
      </c>
      <c r="B84" s="207">
        <v>0</v>
      </c>
      <c r="C84" s="207">
        <v>5</v>
      </c>
      <c r="D84" s="207">
        <v>0</v>
      </c>
      <c r="E84" s="207">
        <v>0</v>
      </c>
      <c r="F84" s="55" t="s">
        <v>47</v>
      </c>
      <c r="G84" s="207">
        <v>5</v>
      </c>
      <c r="H84" s="8">
        <f>G84/G86</f>
        <v>2.6949238414522407E-5</v>
      </c>
      <c r="I84" s="12"/>
      <c r="J84" s="207">
        <v>0</v>
      </c>
      <c r="K84" s="207">
        <v>12</v>
      </c>
      <c r="L84" s="207">
        <v>0</v>
      </c>
      <c r="M84" s="207">
        <v>0</v>
      </c>
      <c r="N84" s="8">
        <v>0</v>
      </c>
      <c r="O84" s="55" t="s">
        <v>47</v>
      </c>
      <c r="P84" s="207">
        <v>12</v>
      </c>
      <c r="Q84" s="27">
        <f>P84/P86</f>
        <v>6.3483330335509396E-5</v>
      </c>
      <c r="R84" s="12"/>
      <c r="S84" s="15">
        <f t="shared" si="35"/>
        <v>0</v>
      </c>
      <c r="T84" s="15">
        <f t="shared" si="34"/>
        <v>17</v>
      </c>
      <c r="U84" s="15">
        <f t="shared" si="34"/>
        <v>0</v>
      </c>
      <c r="V84" s="15">
        <f t="shared" si="34"/>
        <v>0</v>
      </c>
      <c r="W84" s="15">
        <f t="shared" si="36"/>
        <v>0</v>
      </c>
      <c r="X84" s="55" t="s">
        <v>47</v>
      </c>
      <c r="Y84" s="15">
        <f t="shared" si="37"/>
        <v>17</v>
      </c>
      <c r="Z84" s="27">
        <f>Y84/Y86</f>
        <v>4.5386708102061357E-5</v>
      </c>
    </row>
    <row r="85" spans="1:26" ht="12" customHeight="1">
      <c r="A85" s="17"/>
      <c r="B85" s="224"/>
      <c r="C85" s="224"/>
      <c r="D85" s="224"/>
      <c r="E85" s="224"/>
      <c r="F85" s="55"/>
      <c r="G85" s="224"/>
      <c r="H85" s="8"/>
      <c r="I85" s="12"/>
      <c r="J85" s="224"/>
      <c r="K85" s="224"/>
      <c r="L85" s="224"/>
      <c r="M85" s="224"/>
      <c r="N85" s="8"/>
      <c r="O85" s="55"/>
      <c r="P85" s="224"/>
      <c r="Q85" s="15"/>
      <c r="R85" s="12"/>
      <c r="S85" s="15"/>
      <c r="T85" s="15"/>
      <c r="U85" s="15"/>
      <c r="V85" s="15"/>
      <c r="W85" s="15"/>
      <c r="X85" s="55"/>
      <c r="Y85" s="15"/>
      <c r="Z85" s="15"/>
    </row>
    <row r="86" spans="1:26" ht="12" customHeight="1">
      <c r="A86" s="13" t="s">
        <v>8</v>
      </c>
      <c r="B86" s="218">
        <v>128479</v>
      </c>
      <c r="C86" s="218">
        <v>33435</v>
      </c>
      <c r="D86" s="218">
        <v>19107</v>
      </c>
      <c r="E86" s="218">
        <v>4512</v>
      </c>
      <c r="F86" s="219" t="s">
        <v>47</v>
      </c>
      <c r="G86" s="218">
        <v>185534</v>
      </c>
      <c r="H86" s="28">
        <f>G86/G86</f>
        <v>1</v>
      </c>
      <c r="I86" s="28"/>
      <c r="J86" s="218">
        <v>123939</v>
      </c>
      <c r="K86" s="218">
        <v>27991</v>
      </c>
      <c r="L86" s="218">
        <v>6837</v>
      </c>
      <c r="M86" s="218">
        <v>30259</v>
      </c>
      <c r="N86" s="28" t="s">
        <v>64</v>
      </c>
      <c r="O86" s="219" t="s">
        <v>47</v>
      </c>
      <c r="P86" s="218">
        <v>189026</v>
      </c>
      <c r="Q86" s="39">
        <f>P86/P86</f>
        <v>1</v>
      </c>
      <c r="R86" s="14"/>
      <c r="S86" s="14">
        <f t="shared" ref="S86:V86" si="38">B86+J86</f>
        <v>252418</v>
      </c>
      <c r="T86" s="14">
        <f t="shared" si="38"/>
        <v>61426</v>
      </c>
      <c r="U86" s="14">
        <f t="shared" si="38"/>
        <v>25944</v>
      </c>
      <c r="V86" s="14">
        <f t="shared" si="38"/>
        <v>34771</v>
      </c>
      <c r="W86" s="14" t="str">
        <f t="shared" ref="W86" si="39">N86</f>
        <v>?</v>
      </c>
      <c r="X86" s="219" t="s">
        <v>47</v>
      </c>
      <c r="Y86" s="14">
        <f t="shared" ref="Y86" si="40">SUM(S86:X86)</f>
        <v>374559</v>
      </c>
      <c r="Z86" s="39">
        <f>Y86/Y86</f>
        <v>1</v>
      </c>
    </row>
    <row r="87" spans="1:26" ht="12" customHeight="1">
      <c r="A87" s="13" t="s">
        <v>33</v>
      </c>
      <c r="B87" s="39">
        <f>B86/G86</f>
        <v>0.69248224045188478</v>
      </c>
      <c r="C87" s="39">
        <f>C86/G86</f>
        <v>0.18020955727791133</v>
      </c>
      <c r="D87" s="39">
        <f>D86/G86</f>
        <v>0.10298381967725592</v>
      </c>
      <c r="E87" s="39">
        <f>E86/G86</f>
        <v>2.4318992745265017E-2</v>
      </c>
      <c r="F87" s="65" t="s">
        <v>47</v>
      </c>
      <c r="G87" s="39">
        <f>G86/G86</f>
        <v>1</v>
      </c>
      <c r="H87" s="39"/>
      <c r="I87" s="39"/>
      <c r="J87" s="39">
        <f>J86/P86</f>
        <v>0.655671706537725</v>
      </c>
      <c r="K87" s="39">
        <f>K86/P86</f>
        <v>0.14808015828510362</v>
      </c>
      <c r="L87" s="39">
        <f>L86/P86</f>
        <v>3.6169627458656484E-2</v>
      </c>
      <c r="M87" s="39">
        <f>M86/P86</f>
        <v>0.16007850771851492</v>
      </c>
      <c r="N87" s="39" t="s">
        <v>64</v>
      </c>
      <c r="O87" s="65" t="s">
        <v>47</v>
      </c>
      <c r="P87" s="39">
        <f>P86/P86</f>
        <v>1</v>
      </c>
      <c r="Q87" s="39"/>
      <c r="R87" s="39"/>
      <c r="S87" s="39">
        <f>S86/Y86</f>
        <v>0.67390718151212492</v>
      </c>
      <c r="T87" s="39">
        <f>T86/Y86</f>
        <v>0.1639955254045424</v>
      </c>
      <c r="U87" s="39">
        <f>U86/Y86</f>
        <v>6.9265456176463527E-2</v>
      </c>
      <c r="V87" s="39">
        <f>V86/Y86</f>
        <v>9.283183690686915E-2</v>
      </c>
      <c r="W87" s="39" t="s">
        <v>64</v>
      </c>
      <c r="X87" s="65" t="s">
        <v>47</v>
      </c>
      <c r="Y87" s="39">
        <f>Y86/Y86</f>
        <v>1</v>
      </c>
      <c r="Z87" s="39"/>
    </row>
    <row r="88" spans="1:26" ht="12" customHeight="1">
      <c r="A88" s="26" t="s">
        <v>89</v>
      </c>
      <c r="B88" s="15">
        <f>SUM(B77:B84)</f>
        <v>18</v>
      </c>
      <c r="C88" s="15">
        <f t="shared" ref="C88:E88" si="41">SUM(C77:C84)</f>
        <v>33303</v>
      </c>
      <c r="D88" s="15">
        <f t="shared" si="41"/>
        <v>18807</v>
      </c>
      <c r="E88" s="15">
        <f t="shared" si="41"/>
        <v>371</v>
      </c>
      <c r="F88" s="65" t="s">
        <v>47</v>
      </c>
      <c r="G88" s="15">
        <f t="shared" ref="G88" si="42">SUM(G77:G84)</f>
        <v>52498</v>
      </c>
      <c r="H88" s="15"/>
      <c r="I88" s="15"/>
      <c r="J88" s="15">
        <f t="shared" ref="J88:M88" si="43">SUM(J77:J84)</f>
        <v>0</v>
      </c>
      <c r="K88" s="15">
        <f t="shared" si="43"/>
        <v>25508</v>
      </c>
      <c r="L88" s="15">
        <f t="shared" si="43"/>
        <v>2955</v>
      </c>
      <c r="M88" s="15">
        <f t="shared" si="43"/>
        <v>480</v>
      </c>
      <c r="N88" s="15">
        <v>0</v>
      </c>
      <c r="O88" s="65" t="s">
        <v>47</v>
      </c>
      <c r="P88" s="15">
        <f t="shared" ref="P88" si="44">SUM(P77:P84)</f>
        <v>28943</v>
      </c>
      <c r="Q88" s="15"/>
      <c r="R88" s="15"/>
      <c r="S88" s="15">
        <f t="shared" ref="S88:V88" si="45">SUM(S77:S84)</f>
        <v>18</v>
      </c>
      <c r="T88" s="15">
        <f t="shared" si="45"/>
        <v>58811</v>
      </c>
      <c r="U88" s="15">
        <f t="shared" si="45"/>
        <v>21762</v>
      </c>
      <c r="V88" s="15">
        <f t="shared" si="45"/>
        <v>851</v>
      </c>
      <c r="W88" s="15">
        <v>0</v>
      </c>
      <c r="X88" s="65" t="s">
        <v>47</v>
      </c>
      <c r="Y88" s="15">
        <f>SUM(Y77:Y84)</f>
        <v>81442</v>
      </c>
      <c r="Z88" s="15"/>
    </row>
    <row r="89" spans="1:26" ht="12" customHeight="1">
      <c r="A89" s="26" t="s">
        <v>34</v>
      </c>
      <c r="B89" s="27">
        <f>B88/B86</f>
        <v>1.4010071684866787E-4</v>
      </c>
      <c r="C89" s="27">
        <f>C88/C86</f>
        <v>0.99605204127411395</v>
      </c>
      <c r="D89" s="27">
        <f>D88/D86</f>
        <v>0.98429894802951801</v>
      </c>
      <c r="E89" s="27">
        <f>E88/E86</f>
        <v>8.2225177304964536E-2</v>
      </c>
      <c r="F89" s="65" t="s">
        <v>47</v>
      </c>
      <c r="G89" s="27">
        <f>G88/G86</f>
        <v>0.28295622365711948</v>
      </c>
      <c r="H89" s="27"/>
      <c r="I89" s="27"/>
      <c r="J89" s="27">
        <f t="shared" ref="J89:M89" si="46">J88/J86</f>
        <v>0</v>
      </c>
      <c r="K89" s="27">
        <f t="shared" si="46"/>
        <v>0.91129291558000791</v>
      </c>
      <c r="L89" s="27">
        <f t="shared" si="46"/>
        <v>0.43220710838086879</v>
      </c>
      <c r="M89" s="27">
        <f t="shared" si="46"/>
        <v>1.5863049010211839E-2</v>
      </c>
      <c r="N89" s="27">
        <v>0</v>
      </c>
      <c r="O89" s="65" t="s">
        <v>47</v>
      </c>
      <c r="P89" s="27">
        <f t="shared" ref="P89" si="47">P88/P86</f>
        <v>0.15311650249172071</v>
      </c>
      <c r="Q89" s="27"/>
      <c r="R89" s="27"/>
      <c r="S89" s="27">
        <f t="shared" ref="S89:V89" si="48">S88/S86</f>
        <v>7.1310286905054313E-5</v>
      </c>
      <c r="T89" s="27">
        <f t="shared" si="48"/>
        <v>0.95742845049327652</v>
      </c>
      <c r="U89" s="27">
        <f t="shared" si="48"/>
        <v>0.83880666049953745</v>
      </c>
      <c r="V89" s="27">
        <f t="shared" si="48"/>
        <v>2.4474418337120014E-2</v>
      </c>
      <c r="W89" s="27">
        <v>0</v>
      </c>
      <c r="X89" s="65" t="s">
        <v>47</v>
      </c>
      <c r="Y89" s="27">
        <f t="shared" ref="Y89" si="49">Y88/Y86</f>
        <v>0.21743436948518124</v>
      </c>
      <c r="Z89" s="27"/>
    </row>
    <row r="90" spans="1:26" ht="12" customHeight="1">
      <c r="A90" s="42" t="s">
        <v>35</v>
      </c>
      <c r="B90" s="43">
        <f>B88/G88</f>
        <v>3.4287020457922205E-4</v>
      </c>
      <c r="C90" s="43">
        <f>C88/G88</f>
        <v>0.63436702350565732</v>
      </c>
      <c r="D90" s="43">
        <f>D88/G88</f>
        <v>0.3582422187511905</v>
      </c>
      <c r="E90" s="43">
        <f>E88/G88</f>
        <v>7.0669358832717438E-3</v>
      </c>
      <c r="F90" s="18" t="s">
        <v>47</v>
      </c>
      <c r="G90" s="43">
        <f>G88/G88</f>
        <v>1</v>
      </c>
      <c r="H90" s="43"/>
      <c r="I90" s="43"/>
      <c r="J90" s="43">
        <f>J88/P88</f>
        <v>0</v>
      </c>
      <c r="K90" s="43">
        <f>K88/P88</f>
        <v>0.88131845351207549</v>
      </c>
      <c r="L90" s="43">
        <f>L88/P88</f>
        <v>0.102097225581315</v>
      </c>
      <c r="M90" s="43">
        <f>M88/P88</f>
        <v>1.6584320906609544E-2</v>
      </c>
      <c r="N90" s="43">
        <v>0</v>
      </c>
      <c r="O90" s="18" t="s">
        <v>47</v>
      </c>
      <c r="P90" s="43">
        <f>P88/P88</f>
        <v>1</v>
      </c>
      <c r="Q90" s="43"/>
      <c r="R90" s="43"/>
      <c r="S90" s="43">
        <f>S88/Y88</f>
        <v>2.2101618329608801E-4</v>
      </c>
      <c r="T90" s="43">
        <f>T88/Y88</f>
        <v>0.7221212642125685</v>
      </c>
      <c r="U90" s="43">
        <f>U88/Y88</f>
        <v>0.26720856560497042</v>
      </c>
      <c r="V90" s="43">
        <f>V88/Y88</f>
        <v>1.044915399916505E-2</v>
      </c>
      <c r="W90" s="43">
        <v>0</v>
      </c>
      <c r="X90" s="18" t="s">
        <v>47</v>
      </c>
      <c r="Y90" s="43">
        <f>Y88/Y88</f>
        <v>1</v>
      </c>
      <c r="Z90" s="43"/>
    </row>
    <row r="91" spans="1:26" ht="12" customHeight="1">
      <c r="A91" s="28"/>
      <c r="B91" s="54"/>
      <c r="C91" s="54"/>
      <c r="D91" s="54"/>
      <c r="E91" s="54"/>
      <c r="F91" s="55"/>
      <c r="G91" s="54"/>
      <c r="H91" s="54"/>
      <c r="I91" s="54"/>
      <c r="J91" s="54"/>
      <c r="K91" s="54"/>
      <c r="L91" s="54"/>
      <c r="M91" s="54"/>
      <c r="N91" s="8"/>
      <c r="O91" s="55"/>
      <c r="P91" s="54"/>
      <c r="Q91" s="54"/>
      <c r="R91" s="54"/>
      <c r="S91" s="54"/>
      <c r="T91" s="54"/>
      <c r="U91" s="54"/>
      <c r="V91" s="54"/>
      <c r="W91" s="8"/>
      <c r="X91" s="55"/>
      <c r="Y91" s="54"/>
      <c r="Z91" s="54"/>
    </row>
    <row r="92" spans="1:26" ht="12" customHeight="1">
      <c r="A92" s="15" t="s">
        <v>143</v>
      </c>
      <c r="B92" s="131"/>
      <c r="C92" s="131"/>
      <c r="D92" s="15"/>
      <c r="E92" s="15"/>
      <c r="F92" s="15"/>
      <c r="G92" s="15"/>
      <c r="H92" s="15"/>
      <c r="I92" s="15"/>
      <c r="J92" s="15"/>
      <c r="K92" s="15"/>
      <c r="L92" s="15"/>
      <c r="O92" s="15"/>
      <c r="X92" s="15"/>
    </row>
    <row r="93" spans="1:26" ht="12" customHeight="1">
      <c r="A93" s="15" t="s">
        <v>144</v>
      </c>
      <c r="B93" s="131"/>
      <c r="C93" s="88"/>
      <c r="D93" s="15"/>
      <c r="E93" s="15"/>
      <c r="F93" s="15"/>
      <c r="G93" s="15"/>
      <c r="H93" s="15"/>
      <c r="I93" s="15"/>
      <c r="J93" s="15"/>
      <c r="K93" s="15"/>
      <c r="L93" s="15"/>
      <c r="O93" s="15"/>
      <c r="X93" s="15"/>
    </row>
    <row r="94" spans="1:26" ht="12" customHeight="1">
      <c r="A94" s="90" t="s">
        <v>145</v>
      </c>
      <c r="B94" s="131"/>
      <c r="C94" s="15"/>
      <c r="D94" s="15"/>
      <c r="E94" s="15"/>
      <c r="F94" s="15"/>
      <c r="G94" s="15"/>
      <c r="H94" s="15"/>
      <c r="I94" s="15"/>
      <c r="J94" s="15"/>
      <c r="K94" s="15"/>
      <c r="L94" s="15"/>
      <c r="O94" s="15"/>
      <c r="X94" s="15"/>
    </row>
    <row r="95" spans="1:26" ht="12" customHeight="1">
      <c r="A95" s="90"/>
      <c r="B95" s="131"/>
      <c r="C95" s="15"/>
      <c r="D95" s="15"/>
      <c r="E95" s="15"/>
      <c r="F95" s="15"/>
      <c r="G95" s="15"/>
      <c r="H95" s="15"/>
      <c r="I95" s="15"/>
      <c r="J95" s="15"/>
      <c r="K95" s="15"/>
      <c r="L95" s="15"/>
      <c r="O95" s="15"/>
      <c r="X95" s="15"/>
    </row>
    <row r="96" spans="1:26" ht="12" customHeight="1">
      <c r="A96" s="22"/>
      <c r="B96" s="129"/>
      <c r="C96" s="129"/>
      <c r="D96" s="129"/>
      <c r="E96" s="15"/>
      <c r="F96" s="15"/>
      <c r="G96" s="15"/>
      <c r="H96" s="15"/>
      <c r="I96" s="15"/>
      <c r="J96" s="15"/>
      <c r="K96" s="15"/>
      <c r="L96" s="15"/>
      <c r="O96" s="15"/>
      <c r="X96" s="15"/>
    </row>
    <row r="97" spans="1:24" ht="12" customHeight="1">
      <c r="A97" s="91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O97" s="15"/>
      <c r="X97" s="15"/>
    </row>
    <row r="98" spans="1:24" ht="12" customHeight="1">
      <c r="A98" s="130"/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3"/>
      <c r="O98" s="130"/>
      <c r="X98" s="130"/>
    </row>
    <row r="99" spans="1:24" ht="15" customHeight="1">
      <c r="A99" s="31" t="s">
        <v>30</v>
      </c>
      <c r="B99" s="30" t="s">
        <v>151</v>
      </c>
    </row>
    <row r="100" spans="1:24" ht="12" customHeight="1">
      <c r="B100" t="s">
        <v>79</v>
      </c>
    </row>
    <row r="102" spans="1:24" ht="12" customHeight="1">
      <c r="G102" s="110" t="s">
        <v>90</v>
      </c>
      <c r="H102" s="111">
        <f>G21-'2000'!G21</f>
        <v>-15</v>
      </c>
    </row>
    <row r="103" spans="1:24" ht="12" customHeight="1">
      <c r="D103" s="135"/>
      <c r="G103" s="110" t="s">
        <v>91</v>
      </c>
      <c r="H103" s="111">
        <f>G9-'2000'!G9</f>
        <v>-74</v>
      </c>
    </row>
    <row r="104" spans="1:24" ht="12" customHeight="1">
      <c r="G104" s="106" t="s">
        <v>98</v>
      </c>
      <c r="H104" s="103">
        <f>H102-H103</f>
        <v>59</v>
      </c>
    </row>
    <row r="105" spans="1:24" ht="12" customHeight="1">
      <c r="G105" s="110" t="s">
        <v>92</v>
      </c>
      <c r="H105" s="111">
        <f>P21-'2000'!P21</f>
        <v>-1</v>
      </c>
    </row>
    <row r="106" spans="1:24" ht="12" customHeight="1">
      <c r="G106" s="110" t="s">
        <v>93</v>
      </c>
      <c r="H106" s="112">
        <f>P9-'2000'!P9</f>
        <v>-68</v>
      </c>
    </row>
    <row r="107" spans="1:24" ht="12" customHeight="1">
      <c r="G107" s="106" t="s">
        <v>99</v>
      </c>
      <c r="H107" s="109">
        <f>H105-H106</f>
        <v>67</v>
      </c>
    </row>
    <row r="108" spans="1:24" ht="12" customHeight="1">
      <c r="G108" s="110" t="s">
        <v>94</v>
      </c>
      <c r="H108" s="111">
        <f>G46-'2000'!G46</f>
        <v>-3841</v>
      </c>
    </row>
    <row r="109" spans="1:24" ht="12" customHeight="1">
      <c r="G109" s="110" t="s">
        <v>95</v>
      </c>
      <c r="H109" s="111">
        <f>G34-'2000'!G34</f>
        <v>-22328</v>
      </c>
    </row>
    <row r="110" spans="1:24" ht="12" customHeight="1">
      <c r="G110" s="106" t="s">
        <v>100</v>
      </c>
      <c r="H110" s="103">
        <f>H108-H109</f>
        <v>18487</v>
      </c>
    </row>
    <row r="111" spans="1:24" ht="12" customHeight="1">
      <c r="G111" s="110" t="s">
        <v>96</v>
      </c>
      <c r="H111" s="111">
        <f>P46-'2000'!P46</f>
        <v>7226</v>
      </c>
    </row>
    <row r="112" spans="1:24" ht="12" customHeight="1">
      <c r="G112" s="110" t="s">
        <v>97</v>
      </c>
      <c r="H112" s="111">
        <f>P34-'2000'!P34</f>
        <v>42788</v>
      </c>
    </row>
    <row r="113" spans="7:8" ht="12" customHeight="1">
      <c r="G113" s="107" t="s">
        <v>101</v>
      </c>
      <c r="H113" s="103">
        <f>H111-H112</f>
        <v>-35562</v>
      </c>
    </row>
    <row r="114" spans="7:8" ht="12" customHeight="1">
      <c r="G114" s="110" t="s">
        <v>183</v>
      </c>
      <c r="H114" s="111">
        <f>G88-'2000'!G88</f>
        <v>848</v>
      </c>
    </row>
    <row r="115" spans="7:8" ht="12" customHeight="1">
      <c r="G115" s="110" t="s">
        <v>184</v>
      </c>
      <c r="H115" s="111">
        <f>G76-'2000'!G76</f>
        <v>923</v>
      </c>
    </row>
    <row r="116" spans="7:8" ht="12" customHeight="1">
      <c r="G116" s="106" t="s">
        <v>185</v>
      </c>
      <c r="H116" s="103">
        <f>H114-H115</f>
        <v>-75</v>
      </c>
    </row>
    <row r="117" spans="7:8" ht="12" customHeight="1">
      <c r="G117" s="110" t="s">
        <v>186</v>
      </c>
      <c r="H117" s="111">
        <f>P88-'2000'!P88</f>
        <v>529</v>
      </c>
    </row>
    <row r="118" spans="7:8" ht="12" customHeight="1">
      <c r="G118" s="110" t="s">
        <v>187</v>
      </c>
      <c r="H118" s="111">
        <f>P76-'2000'!P76</f>
        <v>3069</v>
      </c>
    </row>
    <row r="119" spans="7:8" ht="12" customHeight="1">
      <c r="G119" s="107" t="s">
        <v>188</v>
      </c>
      <c r="H119" s="103">
        <f>H117-H118</f>
        <v>-2540</v>
      </c>
    </row>
    <row r="121" spans="7:8" ht="12" customHeight="1">
      <c r="G121" s="31"/>
    </row>
  </sheetData>
  <mergeCells count="18">
    <mergeCell ref="B6:G6"/>
    <mergeCell ref="J6:P6"/>
    <mergeCell ref="S6:Y6"/>
    <mergeCell ref="N24:P24"/>
    <mergeCell ref="T27:T28"/>
    <mergeCell ref="U27:U28"/>
    <mergeCell ref="B31:G31"/>
    <mergeCell ref="J31:P31"/>
    <mergeCell ref="S31:Y31"/>
    <mergeCell ref="N49:P49"/>
    <mergeCell ref="B52:G52"/>
    <mergeCell ref="J52:P52"/>
    <mergeCell ref="S52:Y52"/>
    <mergeCell ref="T69:T70"/>
    <mergeCell ref="U69:U70"/>
    <mergeCell ref="B73:G73"/>
    <mergeCell ref="J73:P73"/>
    <mergeCell ref="S73:Y73"/>
  </mergeCells>
  <hyperlinks>
    <hyperlink ref="B99" r:id="rId1" display="http://webarchive.nationalarchives.gov.uk/20110206232908/http:/www.education.gov.uk/rsgateway/DB/VOL/v000288/Complete_Volume_2001v2.pdf"/>
  </hyperlinks>
  <pageMargins left="0.7" right="0.7" top="0.75" bottom="0.75" header="0.3" footer="0.3"/>
  <pageSetup paperSize="9" orientation="portrait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Z121"/>
  <sheetViews>
    <sheetView workbookViewId="0"/>
  </sheetViews>
  <sheetFormatPr defaultRowHeight="12" customHeight="1"/>
  <cols>
    <col min="1" max="1" width="20.7109375" customWidth="1"/>
    <col min="2" max="2" width="9.140625" customWidth="1"/>
    <col min="9" max="9" width="1.5703125" customWidth="1"/>
    <col min="18" max="18" width="1.5703125" style="40" customWidth="1"/>
  </cols>
  <sheetData>
    <row r="1" spans="1:26" ht="12" customHeight="1">
      <c r="A1" s="22"/>
      <c r="B1" s="132"/>
      <c r="C1" s="132"/>
      <c r="D1" s="132"/>
      <c r="E1" s="132"/>
      <c r="F1" s="132"/>
      <c r="G1" s="132"/>
      <c r="H1" s="132"/>
      <c r="I1" s="132"/>
      <c r="J1" s="133"/>
      <c r="K1" s="133"/>
      <c r="L1" s="133"/>
      <c r="M1" s="133"/>
      <c r="N1" s="133"/>
      <c r="O1" s="132"/>
      <c r="P1" s="1"/>
      <c r="Q1" s="1"/>
      <c r="X1" s="132"/>
    </row>
    <row r="2" spans="1:26" ht="12" customHeight="1">
      <c r="A2" s="1" t="s">
        <v>170</v>
      </c>
      <c r="B2" s="4"/>
      <c r="C2" s="4"/>
      <c r="D2" s="1"/>
      <c r="E2" s="1"/>
      <c r="F2" s="1"/>
      <c r="G2" s="1"/>
      <c r="H2" s="1"/>
      <c r="I2" s="1"/>
      <c r="J2" s="133"/>
      <c r="K2" s="133"/>
      <c r="L2" s="133"/>
      <c r="M2" s="133"/>
      <c r="N2" s="133"/>
      <c r="O2" s="1"/>
      <c r="P2" s="1"/>
      <c r="Q2" s="1"/>
      <c r="X2" s="1"/>
    </row>
    <row r="3" spans="1:26" ht="12" customHeight="1">
      <c r="A3" s="204" t="s">
        <v>147</v>
      </c>
      <c r="B3" s="4"/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X3" s="1"/>
    </row>
    <row r="4" spans="1:26" ht="12" customHeight="1">
      <c r="A4" s="22" t="s">
        <v>46</v>
      </c>
      <c r="B4" s="4"/>
      <c r="C4" s="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X4" s="1"/>
    </row>
    <row r="5" spans="1:26" ht="12" customHeight="1">
      <c r="A5" s="6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X5" s="6"/>
    </row>
    <row r="6" spans="1:26" ht="12" customHeight="1">
      <c r="A6" s="8"/>
      <c r="B6" s="293" t="s">
        <v>139</v>
      </c>
      <c r="C6" s="293"/>
      <c r="D6" s="293"/>
      <c r="E6" s="293"/>
      <c r="F6" s="293"/>
      <c r="G6" s="293"/>
      <c r="H6" s="52"/>
      <c r="I6" s="8"/>
      <c r="J6" s="293" t="s">
        <v>140</v>
      </c>
      <c r="K6" s="294"/>
      <c r="L6" s="294"/>
      <c r="M6" s="294"/>
      <c r="N6" s="294"/>
      <c r="O6" s="294"/>
      <c r="P6" s="294"/>
      <c r="Q6" s="63"/>
      <c r="R6" s="8"/>
      <c r="S6" s="293" t="s">
        <v>141</v>
      </c>
      <c r="T6" s="294"/>
      <c r="U6" s="294"/>
      <c r="V6" s="294"/>
      <c r="W6" s="294"/>
      <c r="X6" s="294"/>
      <c r="Y6" s="294"/>
      <c r="Z6" s="71"/>
    </row>
    <row r="7" spans="1:26" ht="24" customHeight="1">
      <c r="A7" s="9"/>
      <c r="B7" s="10" t="s">
        <v>4</v>
      </c>
      <c r="C7" s="10" t="s">
        <v>5</v>
      </c>
      <c r="D7" s="10" t="s">
        <v>6</v>
      </c>
      <c r="E7" s="10" t="s">
        <v>7</v>
      </c>
      <c r="F7" s="10" t="s">
        <v>10</v>
      </c>
      <c r="G7" s="10" t="s">
        <v>8</v>
      </c>
      <c r="H7" s="53" t="s">
        <v>33</v>
      </c>
      <c r="I7" s="10"/>
      <c r="J7" s="10" t="s">
        <v>4</v>
      </c>
      <c r="K7" s="10" t="s">
        <v>5</v>
      </c>
      <c r="L7" s="10" t="s">
        <v>6</v>
      </c>
      <c r="M7" s="10" t="s">
        <v>7</v>
      </c>
      <c r="N7" s="10" t="s">
        <v>9</v>
      </c>
      <c r="O7" s="10" t="s">
        <v>10</v>
      </c>
      <c r="P7" s="11" t="s">
        <v>8</v>
      </c>
      <c r="Q7" s="53" t="s">
        <v>33</v>
      </c>
      <c r="R7" s="10"/>
      <c r="S7" s="10" t="s">
        <v>4</v>
      </c>
      <c r="T7" s="10" t="s">
        <v>5</v>
      </c>
      <c r="U7" s="10" t="s">
        <v>6</v>
      </c>
      <c r="V7" s="10" t="s">
        <v>7</v>
      </c>
      <c r="W7" s="10" t="s">
        <v>9</v>
      </c>
      <c r="X7" s="10" t="s">
        <v>10</v>
      </c>
      <c r="Y7" s="11" t="s">
        <v>8</v>
      </c>
      <c r="Z7" s="53" t="s">
        <v>33</v>
      </c>
    </row>
    <row r="8" spans="1:26" ht="12" customHeight="1">
      <c r="A8" s="8"/>
      <c r="B8" s="15"/>
      <c r="C8" s="15"/>
      <c r="D8" s="15"/>
      <c r="E8" s="15"/>
      <c r="F8" s="65"/>
      <c r="G8" s="15"/>
      <c r="H8" s="15"/>
      <c r="I8" s="15"/>
      <c r="J8" s="15"/>
      <c r="K8" s="15"/>
      <c r="L8" s="15"/>
      <c r="M8" s="15"/>
      <c r="N8" s="15"/>
      <c r="O8" s="65"/>
      <c r="P8" s="15"/>
      <c r="Q8" s="15"/>
      <c r="R8" s="15"/>
      <c r="S8" s="15"/>
      <c r="T8" s="15"/>
      <c r="U8" s="15"/>
      <c r="V8" s="15"/>
      <c r="W8" s="15"/>
      <c r="X8" s="65"/>
      <c r="Y8" s="15"/>
      <c r="Z8" s="15"/>
    </row>
    <row r="9" spans="1:26" ht="12" customHeight="1">
      <c r="A9" s="16" t="s">
        <v>11</v>
      </c>
      <c r="B9" s="206">
        <v>11260</v>
      </c>
      <c r="C9" s="207">
        <v>17</v>
      </c>
      <c r="D9" s="207">
        <v>39</v>
      </c>
      <c r="E9" s="207">
        <v>323</v>
      </c>
      <c r="F9" s="55" t="s">
        <v>47</v>
      </c>
      <c r="G9" s="208">
        <f>SUM(B9:F9)</f>
        <v>11639</v>
      </c>
      <c r="H9" s="72">
        <f>G9/G19</f>
        <v>0.64715040311370586</v>
      </c>
      <c r="I9" s="8"/>
      <c r="J9" s="209">
        <v>2278</v>
      </c>
      <c r="K9" s="210">
        <v>44</v>
      </c>
      <c r="L9" s="210">
        <v>59</v>
      </c>
      <c r="M9" s="210">
        <v>490</v>
      </c>
      <c r="N9" s="15">
        <v>15</v>
      </c>
      <c r="O9" s="55" t="s">
        <v>47</v>
      </c>
      <c r="P9" s="157">
        <f>SUM(J9:O9)</f>
        <v>2886</v>
      </c>
      <c r="Q9" s="27">
        <f>P9/P19</f>
        <v>0.83122119815668205</v>
      </c>
      <c r="R9" s="15"/>
      <c r="S9" s="15">
        <f>B9+J9</f>
        <v>13538</v>
      </c>
      <c r="T9" s="15">
        <f t="shared" ref="T9:V17" si="0">C9+K9</f>
        <v>61</v>
      </c>
      <c r="U9" s="15">
        <f t="shared" si="0"/>
        <v>98</v>
      </c>
      <c r="V9" s="15">
        <f>E9+M9</f>
        <v>813</v>
      </c>
      <c r="W9" s="15">
        <f>N9</f>
        <v>15</v>
      </c>
      <c r="X9" s="55" t="s">
        <v>47</v>
      </c>
      <c r="Y9" s="15">
        <f>SUM(S9:X9)</f>
        <v>14525</v>
      </c>
      <c r="Z9" s="27">
        <f>Y9/Y19</f>
        <v>0.67693526588059838</v>
      </c>
    </row>
    <row r="10" spans="1:26" ht="12" customHeight="1">
      <c r="A10" s="17" t="s">
        <v>12</v>
      </c>
      <c r="B10" s="207">
        <v>0</v>
      </c>
      <c r="C10" s="206">
        <v>1916</v>
      </c>
      <c r="D10" s="206">
        <v>2551</v>
      </c>
      <c r="E10" s="207">
        <v>38</v>
      </c>
      <c r="F10" s="55" t="s">
        <v>47</v>
      </c>
      <c r="G10" s="208">
        <f t="shared" ref="G10:G17" si="1">SUM(B10:F10)</f>
        <v>4505</v>
      </c>
      <c r="H10" s="72">
        <f>G10/G19</f>
        <v>0.2504865165415624</v>
      </c>
      <c r="I10" s="8"/>
      <c r="J10" s="210">
        <v>0</v>
      </c>
      <c r="K10" s="210">
        <v>119</v>
      </c>
      <c r="L10" s="210">
        <v>64</v>
      </c>
      <c r="M10" s="210">
        <v>9</v>
      </c>
      <c r="N10" s="15">
        <v>0</v>
      </c>
      <c r="O10" s="55" t="s">
        <v>47</v>
      </c>
      <c r="P10" s="157">
        <f t="shared" ref="P10:P17" si="2">SUM(J10:O10)</f>
        <v>192</v>
      </c>
      <c r="Q10" s="27">
        <f>P10/P19</f>
        <v>5.5299539170506916E-2</v>
      </c>
      <c r="R10" s="15"/>
      <c r="S10" s="15">
        <f t="shared" ref="S10:S17" si="3">B10+J10</f>
        <v>0</v>
      </c>
      <c r="T10" s="15">
        <f t="shared" si="0"/>
        <v>2035</v>
      </c>
      <c r="U10" s="15">
        <f t="shared" si="0"/>
        <v>2615</v>
      </c>
      <c r="V10" s="15">
        <f t="shared" si="0"/>
        <v>47</v>
      </c>
      <c r="W10" s="15">
        <f t="shared" ref="W10:W17" si="4">N10</f>
        <v>0</v>
      </c>
      <c r="X10" s="55" t="s">
        <v>47</v>
      </c>
      <c r="Y10" s="15">
        <f>SUM(S10:X10)</f>
        <v>4697</v>
      </c>
      <c r="Z10" s="27">
        <f>Y10/Y19</f>
        <v>0.21890292212331641</v>
      </c>
    </row>
    <row r="11" spans="1:26" ht="12" customHeight="1">
      <c r="A11" s="17" t="s">
        <v>13</v>
      </c>
      <c r="B11" s="207">
        <v>0</v>
      </c>
      <c r="C11" s="206">
        <v>1733</v>
      </c>
      <c r="D11" s="207">
        <v>0</v>
      </c>
      <c r="E11" s="207">
        <v>0</v>
      </c>
      <c r="F11" s="55" t="s">
        <v>47</v>
      </c>
      <c r="G11" s="208">
        <f t="shared" si="1"/>
        <v>1733</v>
      </c>
      <c r="H11" s="72">
        <f>G11/G19</f>
        <v>9.6358076174589941E-2</v>
      </c>
      <c r="I11" s="8"/>
      <c r="J11" s="210">
        <v>0</v>
      </c>
      <c r="K11" s="210">
        <v>356</v>
      </c>
      <c r="L11" s="210">
        <v>0</v>
      </c>
      <c r="M11" s="210">
        <v>1</v>
      </c>
      <c r="N11" s="15">
        <v>0</v>
      </c>
      <c r="O11" s="55" t="s">
        <v>47</v>
      </c>
      <c r="P11" s="157">
        <f t="shared" si="2"/>
        <v>357</v>
      </c>
      <c r="Q11" s="27">
        <f>P11/P19</f>
        <v>0.1028225806451613</v>
      </c>
      <c r="R11" s="15"/>
      <c r="S11" s="15">
        <f t="shared" si="3"/>
        <v>0</v>
      </c>
      <c r="T11" s="15">
        <f t="shared" si="0"/>
        <v>2089</v>
      </c>
      <c r="U11" s="15">
        <f t="shared" si="0"/>
        <v>0</v>
      </c>
      <c r="V11" s="15">
        <f t="shared" si="0"/>
        <v>1</v>
      </c>
      <c r="W11" s="15">
        <f t="shared" si="4"/>
        <v>0</v>
      </c>
      <c r="X11" s="55" t="s">
        <v>47</v>
      </c>
      <c r="Y11" s="15">
        <f t="shared" ref="Y11:Y17" si="5">SUM(S11:X11)</f>
        <v>2090</v>
      </c>
      <c r="Z11" s="27">
        <f>Y11/Y19</f>
        <v>9.7404110546674749E-2</v>
      </c>
    </row>
    <row r="12" spans="1:26" ht="12" customHeight="1">
      <c r="A12" s="17" t="s">
        <v>14</v>
      </c>
      <c r="B12" s="207">
        <v>0</v>
      </c>
      <c r="C12" s="207">
        <v>3</v>
      </c>
      <c r="D12" s="207">
        <v>25</v>
      </c>
      <c r="E12" s="207">
        <v>0</v>
      </c>
      <c r="F12" s="55" t="s">
        <v>47</v>
      </c>
      <c r="G12" s="208">
        <f t="shared" si="1"/>
        <v>28</v>
      </c>
      <c r="H12" s="72">
        <f>G12/G19</f>
        <v>1.556852932999722E-3</v>
      </c>
      <c r="I12" s="8"/>
      <c r="J12" s="210">
        <v>0</v>
      </c>
      <c r="K12" s="210">
        <v>0</v>
      </c>
      <c r="L12" s="210">
        <v>0</v>
      </c>
      <c r="M12" s="210">
        <v>0</v>
      </c>
      <c r="N12" s="15">
        <v>0</v>
      </c>
      <c r="O12" s="55" t="s">
        <v>47</v>
      </c>
      <c r="P12" s="157">
        <f t="shared" si="2"/>
        <v>0</v>
      </c>
      <c r="Q12" s="27">
        <f>P12/P19</f>
        <v>0</v>
      </c>
      <c r="R12" s="15"/>
      <c r="S12" s="15">
        <f t="shared" si="3"/>
        <v>0</v>
      </c>
      <c r="T12" s="15">
        <f t="shared" si="0"/>
        <v>3</v>
      </c>
      <c r="U12" s="15">
        <f t="shared" si="0"/>
        <v>25</v>
      </c>
      <c r="V12" s="15">
        <f t="shared" si="0"/>
        <v>0</v>
      </c>
      <c r="W12" s="15">
        <f t="shared" si="4"/>
        <v>0</v>
      </c>
      <c r="X12" s="55" t="s">
        <v>47</v>
      </c>
      <c r="Y12" s="15">
        <f t="shared" si="5"/>
        <v>28</v>
      </c>
      <c r="Z12" s="27">
        <f>Y12/Y19</f>
        <v>1.3049354522999487E-3</v>
      </c>
    </row>
    <row r="13" spans="1:26" ht="12" customHeight="1">
      <c r="A13" s="17" t="s">
        <v>15</v>
      </c>
      <c r="B13" s="207">
        <v>0</v>
      </c>
      <c r="C13" s="207">
        <v>19</v>
      </c>
      <c r="D13" s="207">
        <v>28</v>
      </c>
      <c r="E13" s="207">
        <v>1</v>
      </c>
      <c r="F13" s="55" t="s">
        <v>47</v>
      </c>
      <c r="G13" s="208">
        <f t="shared" si="1"/>
        <v>48</v>
      </c>
      <c r="H13" s="72">
        <f>G13/G19</f>
        <v>2.6688907422852378E-3</v>
      </c>
      <c r="I13" s="8"/>
      <c r="J13" s="210">
        <v>0</v>
      </c>
      <c r="K13" s="210">
        <v>21</v>
      </c>
      <c r="L13" s="210">
        <v>6</v>
      </c>
      <c r="M13" s="210">
        <v>1</v>
      </c>
      <c r="N13" s="15">
        <v>0</v>
      </c>
      <c r="O13" s="55" t="s">
        <v>47</v>
      </c>
      <c r="P13" s="157">
        <f t="shared" si="2"/>
        <v>28</v>
      </c>
      <c r="Q13" s="27">
        <f>P13/P19</f>
        <v>8.0645161290322578E-3</v>
      </c>
      <c r="R13" s="15"/>
      <c r="S13" s="15">
        <f t="shared" si="3"/>
        <v>0</v>
      </c>
      <c r="T13" s="15">
        <f t="shared" si="0"/>
        <v>40</v>
      </c>
      <c r="U13" s="15">
        <f t="shared" si="0"/>
        <v>34</v>
      </c>
      <c r="V13" s="15">
        <f t="shared" si="0"/>
        <v>2</v>
      </c>
      <c r="W13" s="15">
        <f t="shared" si="4"/>
        <v>0</v>
      </c>
      <c r="X13" s="55" t="s">
        <v>47</v>
      </c>
      <c r="Y13" s="15">
        <f t="shared" si="5"/>
        <v>76</v>
      </c>
      <c r="Z13" s="27">
        <f>Y13/Y19</f>
        <v>3.5419676562427182E-3</v>
      </c>
    </row>
    <row r="14" spans="1:26" ht="12" customHeight="1">
      <c r="A14" s="17" t="s">
        <v>16</v>
      </c>
      <c r="B14" s="207">
        <v>0</v>
      </c>
      <c r="C14" s="207">
        <v>28</v>
      </c>
      <c r="D14" s="207">
        <v>0</v>
      </c>
      <c r="E14" s="207">
        <v>0</v>
      </c>
      <c r="F14" s="55" t="s">
        <v>47</v>
      </c>
      <c r="G14" s="208">
        <f t="shared" si="1"/>
        <v>28</v>
      </c>
      <c r="H14" s="72">
        <f>G14/G19</f>
        <v>1.556852932999722E-3</v>
      </c>
      <c r="I14" s="8"/>
      <c r="J14" s="210">
        <v>0</v>
      </c>
      <c r="K14" s="210">
        <v>5</v>
      </c>
      <c r="L14" s="210">
        <v>0</v>
      </c>
      <c r="M14" s="210">
        <v>0</v>
      </c>
      <c r="N14" s="15">
        <v>0</v>
      </c>
      <c r="O14" s="55" t="s">
        <v>47</v>
      </c>
      <c r="P14" s="157">
        <f t="shared" si="2"/>
        <v>5</v>
      </c>
      <c r="Q14" s="27">
        <f>P14/P19</f>
        <v>1.4400921658986176E-3</v>
      </c>
      <c r="R14" s="15"/>
      <c r="S14" s="15">
        <f t="shared" si="3"/>
        <v>0</v>
      </c>
      <c r="T14" s="15">
        <f t="shared" si="0"/>
        <v>33</v>
      </c>
      <c r="U14" s="15">
        <f t="shared" si="0"/>
        <v>0</v>
      </c>
      <c r="V14" s="15">
        <f t="shared" si="0"/>
        <v>0</v>
      </c>
      <c r="W14" s="15">
        <f t="shared" si="4"/>
        <v>0</v>
      </c>
      <c r="X14" s="55" t="s">
        <v>47</v>
      </c>
      <c r="Y14" s="15">
        <f t="shared" si="5"/>
        <v>33</v>
      </c>
      <c r="Z14" s="27">
        <f>Y14/Y19</f>
        <v>1.5379596402106538E-3</v>
      </c>
    </row>
    <row r="15" spans="1:26" ht="12" customHeight="1">
      <c r="A15" s="17" t="s">
        <v>17</v>
      </c>
      <c r="B15" s="207">
        <v>0</v>
      </c>
      <c r="C15" s="207">
        <v>2</v>
      </c>
      <c r="D15" s="207">
        <v>0</v>
      </c>
      <c r="E15" s="207">
        <v>0</v>
      </c>
      <c r="F15" s="55" t="s">
        <v>47</v>
      </c>
      <c r="G15" s="208">
        <f t="shared" si="1"/>
        <v>2</v>
      </c>
      <c r="H15" s="72">
        <f>G15/G19</f>
        <v>1.1120378092855157E-4</v>
      </c>
      <c r="I15" s="8"/>
      <c r="J15" s="210">
        <v>0</v>
      </c>
      <c r="K15" s="210">
        <v>2</v>
      </c>
      <c r="L15" s="210">
        <v>0</v>
      </c>
      <c r="M15" s="210">
        <v>0</v>
      </c>
      <c r="N15" s="15">
        <v>0</v>
      </c>
      <c r="O15" s="55" t="s">
        <v>47</v>
      </c>
      <c r="P15" s="157">
        <f t="shared" si="2"/>
        <v>2</v>
      </c>
      <c r="Q15" s="27">
        <f>P15/P19</f>
        <v>5.76036866359447E-4</v>
      </c>
      <c r="R15" s="15"/>
      <c r="S15" s="15">
        <f t="shared" si="3"/>
        <v>0</v>
      </c>
      <c r="T15" s="15">
        <f t="shared" si="0"/>
        <v>4</v>
      </c>
      <c r="U15" s="15">
        <f t="shared" si="0"/>
        <v>0</v>
      </c>
      <c r="V15" s="15">
        <f t="shared" si="0"/>
        <v>0</v>
      </c>
      <c r="W15" s="15">
        <f t="shared" si="4"/>
        <v>0</v>
      </c>
      <c r="X15" s="55" t="s">
        <v>47</v>
      </c>
      <c r="Y15" s="15">
        <f t="shared" si="5"/>
        <v>4</v>
      </c>
      <c r="Z15" s="27">
        <f>Y15/Y19</f>
        <v>1.864193503285641E-4</v>
      </c>
    </row>
    <row r="16" spans="1:26" ht="12" customHeight="1">
      <c r="A16" s="17" t="s">
        <v>18</v>
      </c>
      <c r="B16" s="207">
        <v>0</v>
      </c>
      <c r="C16" s="207">
        <v>1</v>
      </c>
      <c r="D16" s="207">
        <v>0</v>
      </c>
      <c r="E16" s="207">
        <v>0</v>
      </c>
      <c r="F16" s="55" t="s">
        <v>47</v>
      </c>
      <c r="G16" s="208">
        <f t="shared" si="1"/>
        <v>1</v>
      </c>
      <c r="H16" s="72">
        <f>G16/G19</f>
        <v>5.5601890464275787E-5</v>
      </c>
      <c r="I16" s="8"/>
      <c r="J16" s="210">
        <v>0</v>
      </c>
      <c r="K16" s="210">
        <v>1</v>
      </c>
      <c r="L16" s="210">
        <v>0</v>
      </c>
      <c r="M16" s="210">
        <v>0</v>
      </c>
      <c r="N16" s="15">
        <v>0</v>
      </c>
      <c r="O16" s="55" t="s">
        <v>47</v>
      </c>
      <c r="P16" s="157">
        <f t="shared" si="2"/>
        <v>1</v>
      </c>
      <c r="Q16" s="27">
        <f>P16/P19</f>
        <v>2.880184331797235E-4</v>
      </c>
      <c r="R16" s="15"/>
      <c r="S16" s="15">
        <f t="shared" si="3"/>
        <v>0</v>
      </c>
      <c r="T16" s="15">
        <f t="shared" si="0"/>
        <v>2</v>
      </c>
      <c r="U16" s="15">
        <f t="shared" si="0"/>
        <v>0</v>
      </c>
      <c r="V16" s="15">
        <f t="shared" si="0"/>
        <v>0</v>
      </c>
      <c r="W16" s="15">
        <f t="shared" si="4"/>
        <v>0</v>
      </c>
      <c r="X16" s="55" t="s">
        <v>47</v>
      </c>
      <c r="Y16" s="15">
        <f t="shared" si="5"/>
        <v>2</v>
      </c>
      <c r="Z16" s="27">
        <f>Y16/Y19</f>
        <v>9.3209675164282048E-5</v>
      </c>
    </row>
    <row r="17" spans="1:26" ht="12" customHeight="1">
      <c r="A17" s="17" t="s">
        <v>19</v>
      </c>
      <c r="B17" s="207">
        <v>0</v>
      </c>
      <c r="C17" s="207">
        <v>1</v>
      </c>
      <c r="D17" s="207">
        <v>0</v>
      </c>
      <c r="E17" s="207">
        <v>0</v>
      </c>
      <c r="F17" s="55" t="s">
        <v>47</v>
      </c>
      <c r="G17" s="208">
        <f t="shared" si="1"/>
        <v>1</v>
      </c>
      <c r="H17" s="72">
        <f>G17/G19</f>
        <v>5.5601890464275787E-5</v>
      </c>
      <c r="I17" s="8"/>
      <c r="J17" s="210">
        <v>0</v>
      </c>
      <c r="K17" s="210">
        <v>1</v>
      </c>
      <c r="L17" s="210">
        <v>0</v>
      </c>
      <c r="M17" s="210">
        <v>0</v>
      </c>
      <c r="N17" s="15">
        <v>0</v>
      </c>
      <c r="O17" s="55" t="s">
        <v>47</v>
      </c>
      <c r="P17" s="157">
        <f t="shared" si="2"/>
        <v>1</v>
      </c>
      <c r="Q17" s="27">
        <f>P17/P19</f>
        <v>2.880184331797235E-4</v>
      </c>
      <c r="R17" s="15"/>
      <c r="S17" s="15">
        <f t="shared" si="3"/>
        <v>0</v>
      </c>
      <c r="T17" s="15">
        <f t="shared" si="0"/>
        <v>2</v>
      </c>
      <c r="U17" s="15">
        <f t="shared" si="0"/>
        <v>0</v>
      </c>
      <c r="V17" s="15">
        <f t="shared" si="0"/>
        <v>0</v>
      </c>
      <c r="W17" s="15">
        <f t="shared" si="4"/>
        <v>0</v>
      </c>
      <c r="X17" s="55" t="s">
        <v>47</v>
      </c>
      <c r="Y17" s="15">
        <f t="shared" si="5"/>
        <v>2</v>
      </c>
      <c r="Z17" s="27">
        <f>Y17/Y19</f>
        <v>9.3209675164282048E-5</v>
      </c>
    </row>
    <row r="18" spans="1:26" ht="12" customHeight="1">
      <c r="A18" s="17"/>
      <c r="B18" s="206"/>
      <c r="C18" s="206"/>
      <c r="D18" s="8"/>
      <c r="E18" s="8"/>
      <c r="F18" s="55"/>
      <c r="G18" s="8"/>
      <c r="H18" s="8"/>
      <c r="I18" s="8"/>
      <c r="J18" s="8"/>
      <c r="K18" s="8"/>
      <c r="L18" s="8"/>
      <c r="M18" s="8"/>
      <c r="N18" s="15"/>
      <c r="O18" s="55"/>
      <c r="P18" s="15"/>
      <c r="Q18" s="15"/>
      <c r="R18" s="15"/>
      <c r="S18" s="15"/>
      <c r="T18" s="15"/>
      <c r="U18" s="15"/>
      <c r="V18" s="15"/>
      <c r="W18" s="15"/>
      <c r="X18" s="55"/>
      <c r="Y18" s="15"/>
      <c r="Z18" s="15"/>
    </row>
    <row r="19" spans="1:26" s="140" customFormat="1" ht="12" customHeight="1">
      <c r="A19" s="160" t="s">
        <v>8</v>
      </c>
      <c r="B19" s="161">
        <f>SUM(B9:B17)</f>
        <v>11260</v>
      </c>
      <c r="C19" s="161">
        <f t="shared" ref="C19:E19" si="6">SUM(C9:C17)</f>
        <v>3720</v>
      </c>
      <c r="D19" s="161">
        <f t="shared" si="6"/>
        <v>2643</v>
      </c>
      <c r="E19" s="161">
        <f t="shared" si="6"/>
        <v>362</v>
      </c>
      <c r="F19" s="205" t="s">
        <v>47</v>
      </c>
      <c r="G19" s="161">
        <f t="shared" ref="G19" si="7">SUM(B19:F19)</f>
        <v>17985</v>
      </c>
      <c r="H19" s="162">
        <f>G19/G19</f>
        <v>1</v>
      </c>
      <c r="I19" s="163"/>
      <c r="J19" s="161">
        <f>SUM(J9:J17)</f>
        <v>2278</v>
      </c>
      <c r="K19" s="161">
        <f t="shared" ref="K19:N19" si="8">SUM(K9:K17)</f>
        <v>549</v>
      </c>
      <c r="L19" s="161">
        <f t="shared" si="8"/>
        <v>129</v>
      </c>
      <c r="M19" s="161">
        <f t="shared" si="8"/>
        <v>501</v>
      </c>
      <c r="N19" s="161">
        <f t="shared" si="8"/>
        <v>15</v>
      </c>
      <c r="O19" s="205" t="s">
        <v>47</v>
      </c>
      <c r="P19" s="161">
        <f t="shared" ref="P19" si="9">SUM(J19:O19)</f>
        <v>3472</v>
      </c>
      <c r="Q19" s="162">
        <f>P19/P19</f>
        <v>1</v>
      </c>
      <c r="R19" s="163"/>
      <c r="S19" s="163">
        <f t="shared" ref="S19:V19" si="10">B19+J19</f>
        <v>13538</v>
      </c>
      <c r="T19" s="163">
        <f t="shared" si="10"/>
        <v>4269</v>
      </c>
      <c r="U19" s="163">
        <f t="shared" si="10"/>
        <v>2772</v>
      </c>
      <c r="V19" s="163">
        <f t="shared" si="10"/>
        <v>863</v>
      </c>
      <c r="W19" s="163">
        <f>N19</f>
        <v>15</v>
      </c>
      <c r="X19" s="205" t="s">
        <v>47</v>
      </c>
      <c r="Y19" s="163">
        <f t="shared" ref="Y19" si="11">SUM(S19:X19)</f>
        <v>21457</v>
      </c>
      <c r="Z19" s="162">
        <f>Y19/Y19</f>
        <v>1</v>
      </c>
    </row>
    <row r="20" spans="1:26" ht="12" customHeight="1">
      <c r="A20" s="13" t="s">
        <v>33</v>
      </c>
      <c r="B20" s="39">
        <f>B19/G19</f>
        <v>0.62607728662774531</v>
      </c>
      <c r="C20" s="39">
        <f>C19/G19</f>
        <v>0.20683903252710592</v>
      </c>
      <c r="D20" s="39">
        <f>D19/G19</f>
        <v>0.1469557964970809</v>
      </c>
      <c r="E20" s="39">
        <f>E19/G19</f>
        <v>2.0127884348067834E-2</v>
      </c>
      <c r="F20" s="66" t="s">
        <v>47</v>
      </c>
      <c r="G20" s="39">
        <f>G19/G19</f>
        <v>1</v>
      </c>
      <c r="H20" s="39"/>
      <c r="I20" s="39"/>
      <c r="J20" s="39">
        <f>J19/P19</f>
        <v>0.65610599078341014</v>
      </c>
      <c r="K20" s="39">
        <f>K19/P19</f>
        <v>0.15812211981566821</v>
      </c>
      <c r="L20" s="39">
        <f>L19/P19</f>
        <v>3.7154377880184331E-2</v>
      </c>
      <c r="M20" s="39">
        <f>M19/P19</f>
        <v>0.14429723502304148</v>
      </c>
      <c r="N20" s="39">
        <f>N19/P19</f>
        <v>4.3202764976958529E-3</v>
      </c>
      <c r="O20" s="66" t="s">
        <v>47</v>
      </c>
      <c r="P20" s="39">
        <f>P19/P19</f>
        <v>1</v>
      </c>
      <c r="Q20" s="39"/>
      <c r="R20" s="39"/>
      <c r="S20" s="39">
        <f>S19/Y19</f>
        <v>0.63093629118702521</v>
      </c>
      <c r="T20" s="39">
        <f>T19/Y19</f>
        <v>0.19895605163816005</v>
      </c>
      <c r="U20" s="39">
        <f>U19/Y19</f>
        <v>0.12918860977769492</v>
      </c>
      <c r="V20" s="39">
        <f>V19/Y19</f>
        <v>4.0219974833387705E-2</v>
      </c>
      <c r="W20" s="39">
        <f>W19/Y19</f>
        <v>6.9907256373211537E-4</v>
      </c>
      <c r="X20" s="66" t="s">
        <v>47</v>
      </c>
      <c r="Y20" s="39">
        <f>Y19/Y19</f>
        <v>1</v>
      </c>
      <c r="Z20" s="39"/>
    </row>
    <row r="21" spans="1:26" ht="12" customHeight="1">
      <c r="A21" s="26" t="s">
        <v>89</v>
      </c>
      <c r="B21" s="15">
        <f>SUM(B10:B17)</f>
        <v>0</v>
      </c>
      <c r="C21" s="15">
        <f t="shared" ref="C21:P21" si="12">SUM(C10:C17)</f>
        <v>3703</v>
      </c>
      <c r="D21" s="15">
        <f t="shared" si="12"/>
        <v>2604</v>
      </c>
      <c r="E21" s="15">
        <f t="shared" si="12"/>
        <v>39</v>
      </c>
      <c r="F21" s="65" t="s">
        <v>47</v>
      </c>
      <c r="G21" s="15">
        <f t="shared" si="12"/>
        <v>6346</v>
      </c>
      <c r="H21" s="15"/>
      <c r="I21" s="15"/>
      <c r="J21" s="15">
        <f t="shared" si="12"/>
        <v>0</v>
      </c>
      <c r="K21" s="15">
        <f t="shared" si="12"/>
        <v>505</v>
      </c>
      <c r="L21" s="15">
        <f t="shared" si="12"/>
        <v>70</v>
      </c>
      <c r="M21" s="15">
        <f t="shared" si="12"/>
        <v>11</v>
      </c>
      <c r="N21" s="15">
        <f>SUM(N10:N17)</f>
        <v>0</v>
      </c>
      <c r="O21" s="65" t="s">
        <v>47</v>
      </c>
      <c r="P21" s="15">
        <f t="shared" si="12"/>
        <v>586</v>
      </c>
      <c r="Q21" s="15"/>
      <c r="R21" s="15"/>
      <c r="S21" s="15">
        <f t="shared" ref="S21:V21" si="13">SUM(S10:S17)</f>
        <v>0</v>
      </c>
      <c r="T21" s="15">
        <f t="shared" si="13"/>
        <v>4208</v>
      </c>
      <c r="U21" s="15">
        <f t="shared" si="13"/>
        <v>2674</v>
      </c>
      <c r="V21" s="15">
        <f t="shared" si="13"/>
        <v>50</v>
      </c>
      <c r="W21" s="15">
        <f>SUM(W10:W17)</f>
        <v>0</v>
      </c>
      <c r="X21" s="65" t="s">
        <v>47</v>
      </c>
      <c r="Y21" s="15">
        <f>SUM(Y10:Y17)</f>
        <v>6932</v>
      </c>
      <c r="Z21" s="15"/>
    </row>
    <row r="22" spans="1:26" ht="12" customHeight="1">
      <c r="A22" s="26" t="s">
        <v>34</v>
      </c>
      <c r="B22" s="27">
        <f>B21/B19</f>
        <v>0</v>
      </c>
      <c r="C22" s="27">
        <f>C21/C19</f>
        <v>0.99543010752688177</v>
      </c>
      <c r="D22" s="27">
        <f>D21/D19</f>
        <v>0.98524404086265605</v>
      </c>
      <c r="E22" s="27">
        <f>E21/E19</f>
        <v>0.10773480662983426</v>
      </c>
      <c r="F22" s="65" t="s">
        <v>47</v>
      </c>
      <c r="G22" s="27">
        <f>G21/G19</f>
        <v>0.35284959688629414</v>
      </c>
      <c r="H22" s="27"/>
      <c r="I22" s="27"/>
      <c r="J22" s="27">
        <f t="shared" ref="J22:P22" si="14">J21/J19</f>
        <v>0</v>
      </c>
      <c r="K22" s="27">
        <f t="shared" si="14"/>
        <v>0.91985428051001816</v>
      </c>
      <c r="L22" s="27">
        <f t="shared" si="14"/>
        <v>0.54263565891472865</v>
      </c>
      <c r="M22" s="27">
        <f t="shared" si="14"/>
        <v>2.1956087824351298E-2</v>
      </c>
      <c r="N22" s="27">
        <f t="shared" si="14"/>
        <v>0</v>
      </c>
      <c r="O22" s="65" t="s">
        <v>47</v>
      </c>
      <c r="P22" s="27">
        <f t="shared" si="14"/>
        <v>0.16877880184331798</v>
      </c>
      <c r="Q22" s="27"/>
      <c r="R22" s="27"/>
      <c r="S22" s="27">
        <f t="shared" ref="S22:Y22" si="15">S21/S19</f>
        <v>0</v>
      </c>
      <c r="T22" s="27">
        <f t="shared" si="15"/>
        <v>0.98571093933005383</v>
      </c>
      <c r="U22" s="27">
        <f t="shared" si="15"/>
        <v>0.96464646464646464</v>
      </c>
      <c r="V22" s="27">
        <f t="shared" si="15"/>
        <v>5.7937427578215531E-2</v>
      </c>
      <c r="W22" s="27">
        <f t="shared" si="15"/>
        <v>0</v>
      </c>
      <c r="X22" s="65" t="s">
        <v>47</v>
      </c>
      <c r="Y22" s="27">
        <f t="shared" si="15"/>
        <v>0.32306473411940162</v>
      </c>
      <c r="Z22" s="27"/>
    </row>
    <row r="23" spans="1:26" ht="12" customHeight="1">
      <c r="A23" s="42" t="s">
        <v>35</v>
      </c>
      <c r="B23" s="43">
        <f>B21/G21</f>
        <v>0</v>
      </c>
      <c r="C23" s="43">
        <f>C21/G21</f>
        <v>0.58351717617396781</v>
      </c>
      <c r="D23" s="43">
        <f>D21/G21</f>
        <v>0.41033722029624958</v>
      </c>
      <c r="E23" s="43">
        <f>E21/G21</f>
        <v>6.1456035297825402E-3</v>
      </c>
      <c r="F23" s="18" t="s">
        <v>47</v>
      </c>
      <c r="G23" s="43">
        <f>G21/G21</f>
        <v>1</v>
      </c>
      <c r="H23" s="43"/>
      <c r="I23" s="43"/>
      <c r="J23" s="43">
        <f>J21/P21</f>
        <v>0</v>
      </c>
      <c r="K23" s="43">
        <f>K21/P21</f>
        <v>0.86177474402730381</v>
      </c>
      <c r="L23" s="43">
        <f>L21/P21</f>
        <v>0.11945392491467577</v>
      </c>
      <c r="M23" s="43">
        <f>M21/P21</f>
        <v>1.877133105802048E-2</v>
      </c>
      <c r="N23" s="43">
        <f>N21/P21</f>
        <v>0</v>
      </c>
      <c r="O23" s="18" t="s">
        <v>47</v>
      </c>
      <c r="P23" s="43">
        <f>P21/P21</f>
        <v>1</v>
      </c>
      <c r="Q23" s="43"/>
      <c r="R23" s="43"/>
      <c r="S23" s="43">
        <f>S21/Y21</f>
        <v>0</v>
      </c>
      <c r="T23" s="43">
        <f>T21/Y21</f>
        <v>0.60703981534910556</v>
      </c>
      <c r="U23" s="43">
        <f>U21/Y21</f>
        <v>0.38574725908828622</v>
      </c>
      <c r="V23" s="43">
        <f>V21/Y21</f>
        <v>7.2129255626081938E-3</v>
      </c>
      <c r="W23" s="43">
        <f>W21/Y21</f>
        <v>0</v>
      </c>
      <c r="X23" s="18" t="s">
        <v>47</v>
      </c>
      <c r="Y23" s="43">
        <f>Y21/Y21</f>
        <v>1</v>
      </c>
      <c r="Z23" s="43"/>
    </row>
    <row r="24" spans="1:26" ht="12" customHeight="1">
      <c r="A24" s="19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9"/>
      <c r="M24" s="128"/>
      <c r="N24" s="295" t="s">
        <v>20</v>
      </c>
      <c r="O24" s="296"/>
      <c r="P24" s="296"/>
      <c r="Q24" s="129"/>
      <c r="R24" s="15"/>
      <c r="S24" s="40"/>
      <c r="X24" s="15"/>
    </row>
    <row r="25" spans="1:26" ht="12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40"/>
      <c r="X25" s="19"/>
    </row>
    <row r="26" spans="1:26" ht="12" customHeight="1">
      <c r="A26" s="22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5"/>
      <c r="R26" s="135"/>
      <c r="S26" s="40"/>
      <c r="X26" s="133"/>
    </row>
    <row r="27" spans="1:26" ht="12" customHeight="1">
      <c r="A27" s="1" t="s">
        <v>137</v>
      </c>
      <c r="B27" s="4"/>
      <c r="C27" s="4"/>
      <c r="D27" s="22"/>
      <c r="E27" s="22"/>
      <c r="F27" s="22"/>
      <c r="G27" s="22"/>
      <c r="H27" s="22"/>
      <c r="I27" s="22"/>
      <c r="J27" s="22"/>
      <c r="K27" s="22"/>
      <c r="L27" s="135"/>
      <c r="M27" s="135"/>
      <c r="N27" s="135"/>
      <c r="O27" s="22"/>
      <c r="P27" s="135"/>
      <c r="Q27" s="135"/>
      <c r="R27" s="135"/>
      <c r="S27" s="40"/>
      <c r="T27" s="291"/>
      <c r="U27" s="292"/>
      <c r="X27" s="22"/>
    </row>
    <row r="28" spans="1:26" ht="12" customHeight="1">
      <c r="A28" s="204" t="s">
        <v>147</v>
      </c>
      <c r="B28" s="4"/>
      <c r="C28" s="4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40"/>
      <c r="T28" s="291"/>
      <c r="U28" s="292"/>
      <c r="X28" s="22"/>
    </row>
    <row r="29" spans="1:26" ht="12" customHeight="1">
      <c r="A29" s="22" t="s">
        <v>46</v>
      </c>
      <c r="B29" s="4"/>
      <c r="C29" s="4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40"/>
      <c r="T29" s="40"/>
      <c r="X29" s="22"/>
    </row>
    <row r="30" spans="1:26" ht="12" customHeight="1">
      <c r="A30" s="6"/>
      <c r="B30" s="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40"/>
      <c r="T30" s="41"/>
      <c r="U30" s="27"/>
      <c r="X30" s="6"/>
    </row>
    <row r="31" spans="1:26" ht="12" customHeight="1">
      <c r="A31" s="8"/>
      <c r="B31" s="293" t="s">
        <v>139</v>
      </c>
      <c r="C31" s="293"/>
      <c r="D31" s="293"/>
      <c r="E31" s="293"/>
      <c r="F31" s="293"/>
      <c r="G31" s="293"/>
      <c r="H31" s="52"/>
      <c r="I31" s="8"/>
      <c r="J31" s="293" t="s">
        <v>140</v>
      </c>
      <c r="K31" s="294"/>
      <c r="L31" s="294"/>
      <c r="M31" s="294"/>
      <c r="N31" s="294"/>
      <c r="O31" s="294"/>
      <c r="P31" s="294"/>
      <c r="Q31" s="63"/>
      <c r="R31" s="8"/>
      <c r="S31" s="293" t="s">
        <v>141</v>
      </c>
      <c r="T31" s="294"/>
      <c r="U31" s="294"/>
      <c r="V31" s="294"/>
      <c r="W31" s="294"/>
      <c r="X31" s="294"/>
      <c r="Y31" s="294"/>
      <c r="Z31" s="71"/>
    </row>
    <row r="32" spans="1:26" ht="22.5">
      <c r="A32" s="9"/>
      <c r="B32" s="10" t="s">
        <v>4</v>
      </c>
      <c r="C32" s="10" t="s">
        <v>5</v>
      </c>
      <c r="D32" s="10" t="s">
        <v>6</v>
      </c>
      <c r="E32" s="10" t="s">
        <v>7</v>
      </c>
      <c r="F32" s="10" t="s">
        <v>10</v>
      </c>
      <c r="G32" s="10" t="s">
        <v>8</v>
      </c>
      <c r="H32" s="53" t="s">
        <v>33</v>
      </c>
      <c r="I32" s="10"/>
      <c r="J32" s="10" t="s">
        <v>4</v>
      </c>
      <c r="K32" s="10" t="s">
        <v>5</v>
      </c>
      <c r="L32" s="10" t="s">
        <v>6</v>
      </c>
      <c r="M32" s="10" t="s">
        <v>7</v>
      </c>
      <c r="N32" s="10" t="s">
        <v>9</v>
      </c>
      <c r="O32" s="10" t="s">
        <v>10</v>
      </c>
      <c r="P32" s="11" t="s">
        <v>8</v>
      </c>
      <c r="Q32" s="53" t="s">
        <v>33</v>
      </c>
      <c r="R32" s="10"/>
      <c r="S32" s="10" t="s">
        <v>4</v>
      </c>
      <c r="T32" s="10" t="s">
        <v>5</v>
      </c>
      <c r="U32" s="10" t="s">
        <v>6</v>
      </c>
      <c r="V32" s="10" t="s">
        <v>7</v>
      </c>
      <c r="W32" s="10" t="s">
        <v>9</v>
      </c>
      <c r="X32" s="10" t="s">
        <v>10</v>
      </c>
      <c r="Y32" s="11" t="s">
        <v>8</v>
      </c>
      <c r="Z32" s="53" t="s">
        <v>33</v>
      </c>
    </row>
    <row r="33" spans="1:26" ht="12" customHeight="1">
      <c r="A33" s="8"/>
      <c r="B33" s="8"/>
      <c r="C33" s="8"/>
      <c r="D33" s="8"/>
      <c r="E33" s="8"/>
      <c r="F33" s="55"/>
      <c r="G33" s="8"/>
      <c r="H33" s="8"/>
      <c r="I33" s="8"/>
      <c r="J33" s="8"/>
      <c r="K33" s="8"/>
      <c r="L33" s="8"/>
      <c r="M33" s="8"/>
      <c r="N33" s="8"/>
      <c r="O33" s="55"/>
      <c r="P33" s="8"/>
      <c r="Q33" s="29"/>
      <c r="R33" s="8"/>
      <c r="S33" s="15"/>
      <c r="T33" s="15"/>
      <c r="U33" s="15"/>
      <c r="V33" s="15"/>
      <c r="W33" s="15"/>
      <c r="X33" s="55"/>
      <c r="Y33" s="15"/>
      <c r="Z33" s="15"/>
    </row>
    <row r="34" spans="1:26" ht="12" customHeight="1">
      <c r="A34" s="16" t="s">
        <v>11</v>
      </c>
      <c r="B34" s="206">
        <v>2907908.5</v>
      </c>
      <c r="C34" s="206">
        <v>2871.5</v>
      </c>
      <c r="D34" s="206">
        <v>7104.5</v>
      </c>
      <c r="E34" s="206">
        <v>100525</v>
      </c>
      <c r="F34" s="55" t="s">
        <v>47</v>
      </c>
      <c r="G34" s="206">
        <v>3018409.5</v>
      </c>
      <c r="H34" s="72">
        <f>G34/G44</f>
        <v>0.71624860515982602</v>
      </c>
      <c r="I34" s="12"/>
      <c r="J34" s="206">
        <v>2124975</v>
      </c>
      <c r="K34" s="206">
        <v>39369</v>
      </c>
      <c r="L34" s="206">
        <v>68469</v>
      </c>
      <c r="M34" s="206">
        <v>529306</v>
      </c>
      <c r="N34" s="8" t="s">
        <v>64</v>
      </c>
      <c r="O34" s="55" t="s">
        <v>47</v>
      </c>
      <c r="P34" s="206">
        <v>2762119</v>
      </c>
      <c r="Q34" s="27">
        <f>P34/P44</f>
        <v>0.84621514261572761</v>
      </c>
      <c r="R34" s="12"/>
      <c r="S34" s="15">
        <f>B34+J34</f>
        <v>5032883.5</v>
      </c>
      <c r="T34" s="15">
        <f t="shared" ref="T34:V42" si="16">C34+K34</f>
        <v>42240.5</v>
      </c>
      <c r="U34" s="15">
        <f t="shared" si="16"/>
        <v>75573.5</v>
      </c>
      <c r="V34" s="15">
        <f>E34+M34</f>
        <v>629831</v>
      </c>
      <c r="W34" s="15" t="str">
        <f>N34</f>
        <v>?</v>
      </c>
      <c r="X34" s="55" t="s">
        <v>47</v>
      </c>
      <c r="Y34" s="15">
        <f>SUM(S34:X34)</f>
        <v>5780528.5</v>
      </c>
      <c r="Z34" s="27">
        <f>Y34/Y44</f>
        <v>0.77297582592036385</v>
      </c>
    </row>
    <row r="35" spans="1:26" ht="12" customHeight="1">
      <c r="A35" s="17" t="s">
        <v>12</v>
      </c>
      <c r="B35" s="206">
        <v>0</v>
      </c>
      <c r="C35" s="206">
        <v>349859.5</v>
      </c>
      <c r="D35" s="206">
        <v>412015</v>
      </c>
      <c r="E35" s="206">
        <v>8685.5</v>
      </c>
      <c r="F35" s="55" t="s">
        <v>47</v>
      </c>
      <c r="G35" s="206">
        <v>770560</v>
      </c>
      <c r="H35" s="72">
        <f>G35/G44</f>
        <v>0.18284879013001898</v>
      </c>
      <c r="I35" s="12"/>
      <c r="J35" s="206">
        <v>0</v>
      </c>
      <c r="K35" s="206">
        <v>101937</v>
      </c>
      <c r="L35" s="206">
        <v>47385</v>
      </c>
      <c r="M35" s="206">
        <v>7096</v>
      </c>
      <c r="N35" s="8">
        <v>0</v>
      </c>
      <c r="O35" s="55" t="s">
        <v>47</v>
      </c>
      <c r="P35" s="206">
        <v>156418</v>
      </c>
      <c r="Q35" s="27">
        <f>P35/P44</f>
        <v>4.7920918750302535E-2</v>
      </c>
      <c r="R35" s="12"/>
      <c r="S35" s="15">
        <f t="shared" ref="S35:S42" si="17">B35+J35</f>
        <v>0</v>
      </c>
      <c r="T35" s="15">
        <f t="shared" si="16"/>
        <v>451796.5</v>
      </c>
      <c r="U35" s="15">
        <f t="shared" si="16"/>
        <v>459400</v>
      </c>
      <c r="V35" s="15">
        <f t="shared" si="16"/>
        <v>15781.5</v>
      </c>
      <c r="W35" s="15">
        <f t="shared" ref="W35:W41" si="18">N35</f>
        <v>0</v>
      </c>
      <c r="X35" s="55" t="s">
        <v>47</v>
      </c>
      <c r="Y35" s="15">
        <f>SUM(S35:X35)</f>
        <v>926978</v>
      </c>
      <c r="Z35" s="27">
        <f>Y35/Y44</f>
        <v>0.12395606823147867</v>
      </c>
    </row>
    <row r="36" spans="1:26" ht="12" customHeight="1">
      <c r="A36" s="17" t="s">
        <v>13</v>
      </c>
      <c r="B36" s="206">
        <v>0</v>
      </c>
      <c r="C36" s="206">
        <v>402770.5</v>
      </c>
      <c r="D36" s="206">
        <v>0</v>
      </c>
      <c r="E36" s="206">
        <v>0</v>
      </c>
      <c r="F36" s="55" t="s">
        <v>47</v>
      </c>
      <c r="G36" s="206">
        <v>402770.5</v>
      </c>
      <c r="H36" s="72">
        <f>G36/G44</f>
        <v>9.5574775001379272E-2</v>
      </c>
      <c r="I36" s="12"/>
      <c r="J36" s="206">
        <v>0</v>
      </c>
      <c r="K36" s="206">
        <v>314003</v>
      </c>
      <c r="L36" s="206">
        <v>0</v>
      </c>
      <c r="M36" s="206">
        <v>1337</v>
      </c>
      <c r="N36" s="8">
        <v>0</v>
      </c>
      <c r="O36" s="55" t="s">
        <v>47</v>
      </c>
      <c r="P36" s="206">
        <v>315340</v>
      </c>
      <c r="Q36" s="27">
        <f>P36/P44</f>
        <v>9.660897415080362E-2</v>
      </c>
      <c r="R36" s="12"/>
      <c r="S36" s="15">
        <f t="shared" si="17"/>
        <v>0</v>
      </c>
      <c r="T36" s="15">
        <f t="shared" si="16"/>
        <v>716773.5</v>
      </c>
      <c r="U36" s="15">
        <f t="shared" si="16"/>
        <v>0</v>
      </c>
      <c r="V36" s="15">
        <f t="shared" si="16"/>
        <v>1337</v>
      </c>
      <c r="W36" s="15">
        <f t="shared" si="18"/>
        <v>0</v>
      </c>
      <c r="X36" s="55" t="s">
        <v>47</v>
      </c>
      <c r="Y36" s="15">
        <f t="shared" ref="Y36:Y42" si="19">SUM(S36:X36)</f>
        <v>718110.5</v>
      </c>
      <c r="Z36" s="27">
        <f>Y36/Y44</f>
        <v>9.602617768247064E-2</v>
      </c>
    </row>
    <row r="37" spans="1:26" ht="12" customHeight="1">
      <c r="A37" s="17" t="s">
        <v>14</v>
      </c>
      <c r="B37" s="206">
        <v>0</v>
      </c>
      <c r="C37" s="206">
        <v>810.5</v>
      </c>
      <c r="D37" s="206">
        <v>4164</v>
      </c>
      <c r="E37" s="206">
        <v>0</v>
      </c>
      <c r="F37" s="55" t="s">
        <v>47</v>
      </c>
      <c r="G37" s="206">
        <v>4974.5</v>
      </c>
      <c r="H37" s="72">
        <f>G37/G44</f>
        <v>1.180415939708497E-3</v>
      </c>
      <c r="I37" s="12"/>
      <c r="J37" s="206">
        <v>0</v>
      </c>
      <c r="K37" s="206">
        <v>0</v>
      </c>
      <c r="L37" s="206">
        <v>0</v>
      </c>
      <c r="M37" s="206">
        <v>0</v>
      </c>
      <c r="N37" s="8">
        <v>0</v>
      </c>
      <c r="O37" s="55" t="s">
        <v>47</v>
      </c>
      <c r="P37" s="206">
        <v>0</v>
      </c>
      <c r="Q37" s="27">
        <f>P37/P44</f>
        <v>0</v>
      </c>
      <c r="R37" s="12"/>
      <c r="S37" s="15">
        <f t="shared" si="17"/>
        <v>0</v>
      </c>
      <c r="T37" s="15">
        <f t="shared" si="16"/>
        <v>810.5</v>
      </c>
      <c r="U37" s="15">
        <f t="shared" si="16"/>
        <v>4164</v>
      </c>
      <c r="V37" s="15">
        <f t="shared" si="16"/>
        <v>0</v>
      </c>
      <c r="W37" s="15">
        <f t="shared" si="18"/>
        <v>0</v>
      </c>
      <c r="X37" s="55" t="s">
        <v>47</v>
      </c>
      <c r="Y37" s="15">
        <f t="shared" si="19"/>
        <v>4974.5</v>
      </c>
      <c r="Z37" s="27">
        <f>Y37/Y44</f>
        <v>6.651931992102193E-4</v>
      </c>
    </row>
    <row r="38" spans="1:26" ht="12" customHeight="1">
      <c r="A38" s="17" t="s">
        <v>15</v>
      </c>
      <c r="B38" s="206">
        <v>0</v>
      </c>
      <c r="C38" s="206">
        <v>3729.5</v>
      </c>
      <c r="D38" s="206">
        <v>4637</v>
      </c>
      <c r="E38" s="206">
        <v>247</v>
      </c>
      <c r="F38" s="55" t="s">
        <v>47</v>
      </c>
      <c r="G38" s="206">
        <v>8613.5</v>
      </c>
      <c r="H38" s="72">
        <f>G38/G44</f>
        <v>2.0439265648163913E-3</v>
      </c>
      <c r="I38" s="12"/>
      <c r="J38" s="206">
        <v>0</v>
      </c>
      <c r="K38" s="206">
        <v>17575</v>
      </c>
      <c r="L38" s="206">
        <v>5987</v>
      </c>
      <c r="M38" s="206">
        <v>732</v>
      </c>
      <c r="N38" s="8">
        <v>0</v>
      </c>
      <c r="O38" s="55" t="s">
        <v>47</v>
      </c>
      <c r="P38" s="206">
        <v>24294</v>
      </c>
      <c r="Q38" s="27">
        <f>P38/P44</f>
        <v>7.4428186022059469E-3</v>
      </c>
      <c r="R38" s="12"/>
      <c r="S38" s="15">
        <f t="shared" si="17"/>
        <v>0</v>
      </c>
      <c r="T38" s="15">
        <f t="shared" si="16"/>
        <v>21304.5</v>
      </c>
      <c r="U38" s="15">
        <f t="shared" si="16"/>
        <v>10624</v>
      </c>
      <c r="V38" s="15">
        <f t="shared" si="16"/>
        <v>979</v>
      </c>
      <c r="W38" s="15">
        <f t="shared" si="18"/>
        <v>0</v>
      </c>
      <c r="X38" s="55" t="s">
        <v>47</v>
      </c>
      <c r="Y38" s="15">
        <f t="shared" si="19"/>
        <v>32907.5</v>
      </c>
      <c r="Z38" s="27">
        <f>Y38/Y44</f>
        <v>4.400411137402813E-3</v>
      </c>
    </row>
    <row r="39" spans="1:26" ht="12" customHeight="1">
      <c r="A39" s="17" t="s">
        <v>16</v>
      </c>
      <c r="B39" s="206">
        <v>0</v>
      </c>
      <c r="C39" s="206">
        <v>8168</v>
      </c>
      <c r="D39" s="206">
        <v>0</v>
      </c>
      <c r="E39" s="206">
        <v>0</v>
      </c>
      <c r="F39" s="55" t="s">
        <v>47</v>
      </c>
      <c r="G39" s="206">
        <v>8168</v>
      </c>
      <c r="H39" s="72">
        <f>G39/G44</f>
        <v>1.93821236215479E-3</v>
      </c>
      <c r="I39" s="12"/>
      <c r="J39" s="206">
        <v>0</v>
      </c>
      <c r="K39" s="206">
        <v>4820</v>
      </c>
      <c r="L39" s="206">
        <v>0</v>
      </c>
      <c r="M39" s="206">
        <v>0</v>
      </c>
      <c r="N39" s="8">
        <v>0</v>
      </c>
      <c r="O39" s="55" t="s">
        <v>47</v>
      </c>
      <c r="P39" s="206">
        <v>4820</v>
      </c>
      <c r="Q39" s="27">
        <f>P39/P44</f>
        <v>1.4766767787368347E-3</v>
      </c>
      <c r="R39" s="12"/>
      <c r="S39" s="15">
        <f t="shared" si="17"/>
        <v>0</v>
      </c>
      <c r="T39" s="15">
        <f t="shared" si="16"/>
        <v>12988</v>
      </c>
      <c r="U39" s="15">
        <f t="shared" si="16"/>
        <v>0</v>
      </c>
      <c r="V39" s="15">
        <f t="shared" si="16"/>
        <v>0</v>
      </c>
      <c r="W39" s="15">
        <f t="shared" si="18"/>
        <v>0</v>
      </c>
      <c r="X39" s="55" t="s">
        <v>47</v>
      </c>
      <c r="Y39" s="15">
        <f t="shared" si="19"/>
        <v>12988</v>
      </c>
      <c r="Z39" s="27">
        <f>Y39/Y44</f>
        <v>1.7367633473398991E-3</v>
      </c>
    </row>
    <row r="40" spans="1:26" ht="12" customHeight="1">
      <c r="A40" s="17" t="s">
        <v>17</v>
      </c>
      <c r="B40" s="206">
        <v>0</v>
      </c>
      <c r="C40" s="206">
        <v>336</v>
      </c>
      <c r="D40" s="206">
        <v>0</v>
      </c>
      <c r="E40" s="206">
        <v>0</v>
      </c>
      <c r="F40" s="55" t="s">
        <v>47</v>
      </c>
      <c r="G40" s="206">
        <v>336</v>
      </c>
      <c r="H40" s="72">
        <f>G40/G44</f>
        <v>7.973057709157804E-5</v>
      </c>
      <c r="I40" s="12"/>
      <c r="J40" s="206">
        <v>0</v>
      </c>
      <c r="K40" s="206">
        <v>473</v>
      </c>
      <c r="L40" s="206">
        <v>0</v>
      </c>
      <c r="M40" s="206">
        <v>0</v>
      </c>
      <c r="N40" s="8">
        <v>0</v>
      </c>
      <c r="O40" s="55" t="s">
        <v>47</v>
      </c>
      <c r="P40" s="206">
        <v>473</v>
      </c>
      <c r="Q40" s="27">
        <f>P40/P44</f>
        <v>1.4491039758143627E-4</v>
      </c>
      <c r="R40" s="12"/>
      <c r="S40" s="15">
        <f t="shared" si="17"/>
        <v>0</v>
      </c>
      <c r="T40" s="15">
        <f t="shared" si="16"/>
        <v>809</v>
      </c>
      <c r="U40" s="15">
        <f t="shared" si="16"/>
        <v>0</v>
      </c>
      <c r="V40" s="15">
        <f t="shared" si="16"/>
        <v>0</v>
      </c>
      <c r="W40" s="15">
        <f t="shared" si="18"/>
        <v>0</v>
      </c>
      <c r="X40" s="55" t="s">
        <v>47</v>
      </c>
      <c r="Y40" s="15">
        <f t="shared" si="19"/>
        <v>809</v>
      </c>
      <c r="Z40" s="27">
        <f>Y40/Y44</f>
        <v>1.0817997751755301E-4</v>
      </c>
    </row>
    <row r="41" spans="1:26" ht="12" customHeight="1">
      <c r="A41" s="17" t="s">
        <v>18</v>
      </c>
      <c r="B41" s="206">
        <v>0</v>
      </c>
      <c r="C41" s="206">
        <v>213.5</v>
      </c>
      <c r="D41" s="206">
        <v>0</v>
      </c>
      <c r="E41" s="206">
        <v>0</v>
      </c>
      <c r="F41" s="55" t="s">
        <v>47</v>
      </c>
      <c r="G41" s="206">
        <v>213.5</v>
      </c>
      <c r="H41" s="72">
        <f>G41/G44</f>
        <v>5.0662137526940211E-5</v>
      </c>
      <c r="I41" s="12"/>
      <c r="J41" s="206">
        <v>0</v>
      </c>
      <c r="K41" s="206">
        <v>315</v>
      </c>
      <c r="L41" s="206">
        <v>0</v>
      </c>
      <c r="M41" s="206">
        <v>0</v>
      </c>
      <c r="N41" s="8">
        <v>0</v>
      </c>
      <c r="O41" s="55" t="s">
        <v>47</v>
      </c>
      <c r="P41" s="206">
        <v>315</v>
      </c>
      <c r="Q41" s="27">
        <f>P41/P44</f>
        <v>9.6504810228652057E-5</v>
      </c>
      <c r="R41" s="12"/>
      <c r="S41" s="15">
        <f t="shared" si="17"/>
        <v>0</v>
      </c>
      <c r="T41" s="15">
        <f t="shared" si="16"/>
        <v>528.5</v>
      </c>
      <c r="U41" s="15">
        <f t="shared" si="16"/>
        <v>0</v>
      </c>
      <c r="V41" s="15">
        <f t="shared" si="16"/>
        <v>0</v>
      </c>
      <c r="W41" s="15">
        <f t="shared" si="18"/>
        <v>0</v>
      </c>
      <c r="X41" s="55" t="s">
        <v>47</v>
      </c>
      <c r="Y41" s="15">
        <f t="shared" si="19"/>
        <v>528.5</v>
      </c>
      <c r="Z41" s="27">
        <f>Y41/Y44</f>
        <v>7.0671345016102305E-5</v>
      </c>
    </row>
    <row r="42" spans="1:26" ht="12" customHeight="1">
      <c r="A42" s="17" t="s">
        <v>19</v>
      </c>
      <c r="B42" s="206">
        <v>0</v>
      </c>
      <c r="C42" s="206">
        <v>147</v>
      </c>
      <c r="D42" s="206">
        <v>0</v>
      </c>
      <c r="E42" s="206">
        <v>0</v>
      </c>
      <c r="F42" s="55" t="s">
        <v>47</v>
      </c>
      <c r="G42" s="206">
        <v>147</v>
      </c>
      <c r="H42" s="72">
        <f>G42/G44</f>
        <v>3.4882127477565392E-5</v>
      </c>
      <c r="I42" s="12"/>
      <c r="J42" s="206">
        <v>0</v>
      </c>
      <c r="K42" s="206">
        <v>307</v>
      </c>
      <c r="L42" s="206">
        <v>0</v>
      </c>
      <c r="M42" s="206">
        <v>0</v>
      </c>
      <c r="N42" s="8">
        <v>0</v>
      </c>
      <c r="O42" s="55" t="s">
        <v>47</v>
      </c>
      <c r="P42" s="206">
        <v>307</v>
      </c>
      <c r="Q42" s="27">
        <f>P42/P44</f>
        <v>9.4053894413321213E-5</v>
      </c>
      <c r="R42" s="12"/>
      <c r="S42" s="15">
        <f t="shared" si="17"/>
        <v>0</v>
      </c>
      <c r="T42" s="15">
        <f t="shared" si="16"/>
        <v>454</v>
      </c>
      <c r="U42" s="15">
        <f t="shared" si="16"/>
        <v>0</v>
      </c>
      <c r="V42" s="15">
        <f t="shared" si="16"/>
        <v>0</v>
      </c>
      <c r="W42" s="15">
        <f>N42</f>
        <v>0</v>
      </c>
      <c r="X42" s="55" t="s">
        <v>47</v>
      </c>
      <c r="Y42" s="15">
        <f t="shared" si="19"/>
        <v>454</v>
      </c>
      <c r="Z42" s="27">
        <f>Y42/Y44</f>
        <v>6.0709159200208976E-5</v>
      </c>
    </row>
    <row r="43" spans="1:26" ht="12" customHeight="1">
      <c r="A43" s="17"/>
      <c r="B43" s="70"/>
      <c r="C43" s="70"/>
      <c r="D43" s="70"/>
      <c r="E43" s="70"/>
      <c r="F43" s="55"/>
      <c r="G43" s="206"/>
      <c r="H43" s="8"/>
      <c r="I43" s="12"/>
      <c r="J43" s="206"/>
      <c r="K43" s="206"/>
      <c r="L43" s="206"/>
      <c r="M43" s="206"/>
      <c r="N43" s="8"/>
      <c r="O43" s="55"/>
      <c r="P43" s="206">
        <v>3264086</v>
      </c>
      <c r="Q43" s="15"/>
      <c r="R43" s="12"/>
      <c r="S43" s="15"/>
      <c r="T43" s="15"/>
      <c r="U43" s="15"/>
      <c r="V43" s="15"/>
      <c r="W43" s="15"/>
      <c r="X43" s="55"/>
      <c r="Y43" s="15"/>
      <c r="Z43" s="15"/>
    </row>
    <row r="44" spans="1:26" ht="12" customHeight="1">
      <c r="A44" s="13" t="s">
        <v>8</v>
      </c>
      <c r="B44" s="218">
        <v>2907908.5</v>
      </c>
      <c r="C44" s="218">
        <v>768906</v>
      </c>
      <c r="D44" s="218">
        <v>427920.5</v>
      </c>
      <c r="E44" s="218">
        <v>109457.5</v>
      </c>
      <c r="F44" s="219" t="s">
        <v>47</v>
      </c>
      <c r="G44" s="28">
        <v>4214192.5</v>
      </c>
      <c r="H44" s="220">
        <f>G44/G44</f>
        <v>1</v>
      </c>
      <c r="I44" s="28"/>
      <c r="J44" s="28">
        <v>2124975</v>
      </c>
      <c r="K44" s="28">
        <v>478799</v>
      </c>
      <c r="L44" s="28">
        <v>121841</v>
      </c>
      <c r="M44" s="28">
        <v>538471</v>
      </c>
      <c r="N44" s="28" t="s">
        <v>64</v>
      </c>
      <c r="O44" s="219" t="s">
        <v>47</v>
      </c>
      <c r="P44" s="28">
        <v>3264086</v>
      </c>
      <c r="Q44" s="39">
        <f>P44/P44</f>
        <v>1</v>
      </c>
      <c r="R44" s="14"/>
      <c r="S44" s="14">
        <f>B44+J44</f>
        <v>5032883.5</v>
      </c>
      <c r="T44" s="14">
        <f t="shared" ref="T44:V44" si="20">C44+K44</f>
        <v>1247705</v>
      </c>
      <c r="U44" s="14">
        <f t="shared" si="20"/>
        <v>549761.5</v>
      </c>
      <c r="V44" s="14">
        <f t="shared" si="20"/>
        <v>647928.5</v>
      </c>
      <c r="W44" s="14" t="str">
        <f>N44</f>
        <v>?</v>
      </c>
      <c r="X44" s="219" t="s">
        <v>47</v>
      </c>
      <c r="Y44" s="14">
        <f t="shared" ref="Y44" si="21">SUM(S44:X44)</f>
        <v>7478278.5</v>
      </c>
      <c r="Z44" s="39">
        <f>Y44/Y44</f>
        <v>1</v>
      </c>
    </row>
    <row r="45" spans="1:26" ht="12" customHeight="1">
      <c r="A45" s="13" t="s">
        <v>33</v>
      </c>
      <c r="B45" s="39">
        <f>B44/G44</f>
        <v>0.69002744891221746</v>
      </c>
      <c r="C45" s="39">
        <f>C44/G44</f>
        <v>0.18245630687255032</v>
      </c>
      <c r="D45" s="39">
        <f>D44/G44</f>
        <v>0.10154270361403757</v>
      </c>
      <c r="E45" s="39">
        <f>E44/G44</f>
        <v>2.5973540601194653E-2</v>
      </c>
      <c r="F45" s="66" t="s">
        <v>47</v>
      </c>
      <c r="G45" s="39">
        <f>G44/G44</f>
        <v>1</v>
      </c>
      <c r="H45" s="39"/>
      <c r="I45" s="39"/>
      <c r="J45" s="39">
        <f>J44/P44</f>
        <v>0.65101685433533307</v>
      </c>
      <c r="K45" s="39">
        <f>K44/P44</f>
        <v>0.14668700518307423</v>
      </c>
      <c r="L45" s="39">
        <f>L44/P44</f>
        <v>3.7327754231965701E-2</v>
      </c>
      <c r="M45" s="39">
        <f>M44/P44</f>
        <v>0.16496838624962701</v>
      </c>
      <c r="N45" s="39" t="s">
        <v>64</v>
      </c>
      <c r="O45" s="66" t="s">
        <v>47</v>
      </c>
      <c r="P45" s="39">
        <f>P44/P44</f>
        <v>1</v>
      </c>
      <c r="Q45" s="39"/>
      <c r="R45" s="39"/>
      <c r="S45" s="39">
        <f>S44/Y44</f>
        <v>0.67300027673481266</v>
      </c>
      <c r="T45" s="39">
        <f>T44/Y44</f>
        <v>0.16684387991166683</v>
      </c>
      <c r="U45" s="39">
        <f>U44/Y44</f>
        <v>7.3514445871466272E-2</v>
      </c>
      <c r="V45" s="39">
        <f>V44/Y44</f>
        <v>8.6641397482054197E-2</v>
      </c>
      <c r="W45" s="39" t="s">
        <v>64</v>
      </c>
      <c r="X45" s="66" t="s">
        <v>47</v>
      </c>
      <c r="Y45" s="39">
        <f>Y44/Y44</f>
        <v>1</v>
      </c>
      <c r="Z45" s="39"/>
    </row>
    <row r="46" spans="1:26" ht="12" customHeight="1">
      <c r="A46" s="26" t="s">
        <v>89</v>
      </c>
      <c r="B46" s="15">
        <f>SUM(B35:B42)</f>
        <v>0</v>
      </c>
      <c r="C46" s="15">
        <f t="shared" ref="C46:P46" si="22">SUM(C35:C42)</f>
        <v>766034.5</v>
      </c>
      <c r="D46" s="15">
        <f t="shared" si="22"/>
        <v>420816</v>
      </c>
      <c r="E46" s="15">
        <f t="shared" si="22"/>
        <v>8932.5</v>
      </c>
      <c r="F46" s="65" t="s">
        <v>47</v>
      </c>
      <c r="G46" s="15">
        <f t="shared" si="22"/>
        <v>1195783</v>
      </c>
      <c r="H46" s="15"/>
      <c r="I46" s="15"/>
      <c r="J46" s="15">
        <f t="shared" si="22"/>
        <v>0</v>
      </c>
      <c r="K46" s="15">
        <f t="shared" si="22"/>
        <v>439430</v>
      </c>
      <c r="L46" s="15">
        <f t="shared" si="22"/>
        <v>53372</v>
      </c>
      <c r="M46" s="15">
        <f t="shared" si="22"/>
        <v>9165</v>
      </c>
      <c r="N46" s="15">
        <v>0</v>
      </c>
      <c r="O46" s="65" t="s">
        <v>47</v>
      </c>
      <c r="P46" s="15">
        <f t="shared" si="22"/>
        <v>501967</v>
      </c>
      <c r="Q46" s="15"/>
      <c r="R46" s="15"/>
      <c r="S46" s="15">
        <f t="shared" ref="S46:V46" si="23">SUM(S35:S42)</f>
        <v>0</v>
      </c>
      <c r="T46" s="15">
        <f t="shared" si="23"/>
        <v>1205464.5</v>
      </c>
      <c r="U46" s="15">
        <f t="shared" si="23"/>
        <v>474188</v>
      </c>
      <c r="V46" s="15">
        <f t="shared" si="23"/>
        <v>18097.5</v>
      </c>
      <c r="W46" s="15">
        <v>0</v>
      </c>
      <c r="X46" s="65" t="s">
        <v>47</v>
      </c>
      <c r="Y46" s="15">
        <f>SUM(Y35:Y42)</f>
        <v>1697750</v>
      </c>
      <c r="Z46" s="15"/>
    </row>
    <row r="47" spans="1:26" ht="12" customHeight="1">
      <c r="A47" s="26" t="s">
        <v>34</v>
      </c>
      <c r="B47" s="27">
        <f>B46/B44</f>
        <v>0</v>
      </c>
      <c r="C47" s="27">
        <f t="shared" ref="C47:E47" si="24">C46/C44</f>
        <v>0.99626547328282</v>
      </c>
      <c r="D47" s="27">
        <f t="shared" si="24"/>
        <v>0.9833976170807428</v>
      </c>
      <c r="E47" s="27">
        <f t="shared" si="24"/>
        <v>8.1607016421898909E-2</v>
      </c>
      <c r="F47" s="65" t="s">
        <v>47</v>
      </c>
      <c r="G47" s="27">
        <f>G46/G44</f>
        <v>0.28375139484017403</v>
      </c>
      <c r="H47" s="27"/>
      <c r="I47" s="27"/>
      <c r="J47" s="27">
        <f>J46/J44</f>
        <v>0</v>
      </c>
      <c r="K47" s="27">
        <f>K46/K44</f>
        <v>0.91777551749272657</v>
      </c>
      <c r="L47" s="27">
        <f>L46/L44</f>
        <v>0.43804630625159019</v>
      </c>
      <c r="M47" s="27">
        <f>M46/M44</f>
        <v>1.7020415212704119E-2</v>
      </c>
      <c r="N47" s="27">
        <v>0</v>
      </c>
      <c r="O47" s="65" t="s">
        <v>47</v>
      </c>
      <c r="P47" s="27">
        <f>P46/P44</f>
        <v>0.15378485738427236</v>
      </c>
      <c r="Q47" s="27"/>
      <c r="R47" s="27"/>
      <c r="S47" s="27">
        <f t="shared" ref="S47:Y47" si="25">S46/S44</f>
        <v>0</v>
      </c>
      <c r="T47" s="27">
        <f t="shared" si="25"/>
        <v>0.96614544303340932</v>
      </c>
      <c r="U47" s="27">
        <f t="shared" si="25"/>
        <v>0.86253402611859875</v>
      </c>
      <c r="V47" s="27">
        <f t="shared" si="25"/>
        <v>2.7931322669090802E-2</v>
      </c>
      <c r="W47" s="27">
        <v>0</v>
      </c>
      <c r="X47" s="65" t="s">
        <v>47</v>
      </c>
      <c r="Y47" s="27">
        <f t="shared" si="25"/>
        <v>0.2270241740796361</v>
      </c>
      <c r="Z47" s="27"/>
    </row>
    <row r="48" spans="1:26" ht="12" customHeight="1">
      <c r="A48" s="42" t="s">
        <v>35</v>
      </c>
      <c r="B48" s="43">
        <f>B46/G46</f>
        <v>0</v>
      </c>
      <c r="C48" s="43">
        <f>C46/G46</f>
        <v>0.64061330525689031</v>
      </c>
      <c r="D48" s="43">
        <f>D46/G46</f>
        <v>0.35191669391520031</v>
      </c>
      <c r="E48" s="43">
        <f>E46/G46</f>
        <v>7.4700008279094112E-3</v>
      </c>
      <c r="F48" s="18" t="s">
        <v>47</v>
      </c>
      <c r="G48" s="43">
        <f>G46/G46</f>
        <v>1</v>
      </c>
      <c r="H48" s="43"/>
      <c r="I48" s="43"/>
      <c r="J48" s="43">
        <f>J46/P46</f>
        <v>0</v>
      </c>
      <c r="K48" s="43">
        <f>K46/P46</f>
        <v>0.87541611301141309</v>
      </c>
      <c r="L48" s="43">
        <f>L46/P46</f>
        <v>0.10632571463861171</v>
      </c>
      <c r="M48" s="43">
        <f>M46/P46</f>
        <v>1.8258172349975198E-2</v>
      </c>
      <c r="N48" s="43">
        <v>0</v>
      </c>
      <c r="O48" s="18" t="s">
        <v>47</v>
      </c>
      <c r="P48" s="43">
        <f>P46/P46</f>
        <v>1</v>
      </c>
      <c r="Q48" s="43"/>
      <c r="R48" s="43"/>
      <c r="S48" s="43">
        <f>S46/Y46</f>
        <v>0</v>
      </c>
      <c r="T48" s="43">
        <f>T46/Y46</f>
        <v>0.71003651892210273</v>
      </c>
      <c r="U48" s="43">
        <f>U46/Y46</f>
        <v>0.27930378442055664</v>
      </c>
      <c r="V48" s="43">
        <f>V46/Y46</f>
        <v>1.0659696657340598E-2</v>
      </c>
      <c r="W48" s="43">
        <v>0</v>
      </c>
      <c r="X48" s="18" t="s">
        <v>47</v>
      </c>
      <c r="Y48" s="43">
        <f>Y46/Y46</f>
        <v>1</v>
      </c>
      <c r="Z48" s="43"/>
    </row>
    <row r="49" spans="1:25" ht="12" customHeight="1">
      <c r="A49" s="8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9"/>
      <c r="M49" s="128"/>
      <c r="N49" s="295" t="s">
        <v>20</v>
      </c>
      <c r="O49" s="296"/>
      <c r="P49" s="296"/>
      <c r="Q49" s="129"/>
      <c r="R49" s="15"/>
      <c r="S49" s="40"/>
      <c r="X49" s="15"/>
    </row>
    <row r="50" spans="1:25" ht="12" customHeight="1">
      <c r="A50" s="225" t="s">
        <v>29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9"/>
      <c r="M50" s="129"/>
      <c r="N50" s="24"/>
      <c r="O50" s="15"/>
      <c r="P50" s="129"/>
      <c r="Q50" s="129"/>
      <c r="R50" s="15"/>
      <c r="S50" s="40"/>
      <c r="X50" s="15"/>
    </row>
    <row r="51" spans="1:25" ht="12" customHeight="1">
      <c r="A51" s="8"/>
      <c r="B51" s="15"/>
      <c r="C51" s="15"/>
      <c r="D51" s="15"/>
      <c r="E51" s="15"/>
      <c r="F51" s="15"/>
      <c r="G51" s="15"/>
      <c r="H51" s="6"/>
      <c r="I51" s="6"/>
      <c r="J51" s="15"/>
      <c r="K51" s="15"/>
      <c r="L51" s="19"/>
      <c r="M51" s="129"/>
      <c r="N51" s="24"/>
      <c r="O51" s="15"/>
      <c r="P51" s="129"/>
      <c r="Q51" s="129"/>
      <c r="R51" s="6"/>
      <c r="S51" s="40"/>
      <c r="X51" s="15"/>
    </row>
    <row r="52" spans="1:25" ht="12" customHeight="1">
      <c r="A52" s="29"/>
      <c r="B52" s="293" t="s">
        <v>139</v>
      </c>
      <c r="C52" s="293"/>
      <c r="D52" s="293"/>
      <c r="E52" s="293"/>
      <c r="F52" s="293"/>
      <c r="G52" s="293"/>
      <c r="H52" s="127"/>
      <c r="I52" s="8"/>
      <c r="J52" s="293" t="s">
        <v>140</v>
      </c>
      <c r="K52" s="293"/>
      <c r="L52" s="293"/>
      <c r="M52" s="293"/>
      <c r="N52" s="293"/>
      <c r="O52" s="293"/>
      <c r="P52" s="293"/>
      <c r="Q52" s="63"/>
      <c r="R52" s="8"/>
      <c r="S52" s="293" t="s">
        <v>141</v>
      </c>
      <c r="T52" s="294"/>
      <c r="U52" s="294"/>
      <c r="V52" s="294"/>
      <c r="W52" s="294"/>
      <c r="X52" s="294"/>
      <c r="Y52" s="294"/>
    </row>
    <row r="53" spans="1:25" ht="21" customHeight="1">
      <c r="A53" s="9"/>
      <c r="B53" s="10" t="s">
        <v>4</v>
      </c>
      <c r="C53" s="10" t="s">
        <v>5</v>
      </c>
      <c r="D53" s="10" t="s">
        <v>6</v>
      </c>
      <c r="E53" s="10" t="s">
        <v>7</v>
      </c>
      <c r="F53" s="10" t="s">
        <v>10</v>
      </c>
      <c r="G53" s="10" t="s">
        <v>8</v>
      </c>
      <c r="H53" s="10"/>
      <c r="I53" s="10"/>
      <c r="J53" s="10" t="s">
        <v>4</v>
      </c>
      <c r="K53" s="10" t="s">
        <v>5</v>
      </c>
      <c r="L53" s="10" t="s">
        <v>6</v>
      </c>
      <c r="M53" s="10" t="s">
        <v>7</v>
      </c>
      <c r="N53" s="10" t="s">
        <v>9</v>
      </c>
      <c r="O53" s="10" t="s">
        <v>10</v>
      </c>
      <c r="P53" s="11" t="s">
        <v>8</v>
      </c>
      <c r="Q53" s="64"/>
      <c r="R53" s="10"/>
      <c r="S53" s="10" t="s">
        <v>4</v>
      </c>
      <c r="T53" s="10" t="s">
        <v>5</v>
      </c>
      <c r="U53" s="10" t="s">
        <v>6</v>
      </c>
      <c r="V53" s="10" t="s">
        <v>7</v>
      </c>
      <c r="W53" s="10" t="s">
        <v>9</v>
      </c>
      <c r="X53" s="10" t="s">
        <v>10</v>
      </c>
      <c r="Y53" s="11" t="s">
        <v>8</v>
      </c>
    </row>
    <row r="54" spans="1:25" ht="12" customHeight="1">
      <c r="A54" s="8"/>
      <c r="B54" s="14"/>
      <c r="C54" s="14"/>
      <c r="D54" s="14"/>
      <c r="E54" s="14"/>
      <c r="F54" s="66"/>
      <c r="G54" s="14"/>
      <c r="H54" s="14"/>
      <c r="I54" s="14"/>
      <c r="J54" s="14"/>
      <c r="K54" s="14"/>
      <c r="L54" s="14"/>
      <c r="M54" s="14"/>
      <c r="N54" s="14"/>
      <c r="O54" s="66"/>
      <c r="P54" s="14"/>
      <c r="Q54" s="14"/>
      <c r="R54" s="14"/>
      <c r="S54" s="15"/>
      <c r="T54" s="15"/>
      <c r="U54" s="15"/>
      <c r="V54" s="15"/>
      <c r="W54" s="15"/>
      <c r="X54" s="66"/>
      <c r="Y54" s="15"/>
    </row>
    <row r="55" spans="1:25" s="222" customFormat="1" ht="12" customHeight="1">
      <c r="A55" s="16" t="s">
        <v>11</v>
      </c>
      <c r="B55" s="15">
        <f>B34/B9</f>
        <v>258.25119893428064</v>
      </c>
      <c r="C55" s="15">
        <f>C34/C9</f>
        <v>168.91176470588235</v>
      </c>
      <c r="D55" s="15">
        <f>D34/D9</f>
        <v>182.16666666666666</v>
      </c>
      <c r="E55" s="15">
        <f>E34/E9</f>
        <v>311.22291021671828</v>
      </c>
      <c r="F55" s="65" t="s">
        <v>47</v>
      </c>
      <c r="G55" s="15">
        <f>G34/G9</f>
        <v>259.33581063665264</v>
      </c>
      <c r="H55" s="15"/>
      <c r="I55" s="15"/>
      <c r="J55" s="15">
        <f t="shared" ref="J55:P55" si="26">J34/J9</f>
        <v>932.82484635645301</v>
      </c>
      <c r="K55" s="15">
        <f t="shared" si="26"/>
        <v>894.75</v>
      </c>
      <c r="L55" s="15">
        <f t="shared" si="26"/>
        <v>1160.4915254237287</v>
      </c>
      <c r="M55" s="15">
        <f t="shared" si="26"/>
        <v>1080.2163265306122</v>
      </c>
      <c r="N55" s="15" t="s">
        <v>64</v>
      </c>
      <c r="O55" s="65" t="s">
        <v>47</v>
      </c>
      <c r="P55" s="15">
        <f t="shared" si="26"/>
        <v>957.07519057519062</v>
      </c>
      <c r="Q55" s="15"/>
      <c r="R55" s="15"/>
      <c r="S55" s="15">
        <f t="shared" ref="S55:V55" si="27">S34/S9</f>
        <v>371.75975033239769</v>
      </c>
      <c r="T55" s="15">
        <f t="shared" si="27"/>
        <v>692.46721311475414</v>
      </c>
      <c r="U55" s="15">
        <f t="shared" si="27"/>
        <v>771.15816326530614</v>
      </c>
      <c r="V55" s="15">
        <f t="shared" si="27"/>
        <v>774.69987699877004</v>
      </c>
      <c r="W55" s="15" t="s">
        <v>64</v>
      </c>
      <c r="X55" s="65" t="s">
        <v>47</v>
      </c>
      <c r="Y55" s="15">
        <f t="shared" ref="Y55:Y63" si="28">Y34/Y9</f>
        <v>397.97098106712565</v>
      </c>
    </row>
    <row r="56" spans="1:25" s="222" customFormat="1" ht="12" customHeight="1">
      <c r="A56" s="17" t="s">
        <v>12</v>
      </c>
      <c r="B56" s="15"/>
      <c r="C56" s="15">
        <f>C35/C10</f>
        <v>182.59890396659708</v>
      </c>
      <c r="D56" s="15">
        <f>D35/D10</f>
        <v>161.51117208937671</v>
      </c>
      <c r="E56" s="15">
        <f>E35/E10</f>
        <v>228.56578947368422</v>
      </c>
      <c r="F56" s="65" t="s">
        <v>47</v>
      </c>
      <c r="G56" s="15">
        <f>G35/G10</f>
        <v>171.04550499445062</v>
      </c>
      <c r="H56" s="15"/>
      <c r="I56" s="15"/>
      <c r="J56" s="15"/>
      <c r="K56" s="15">
        <f>K35/K10</f>
        <v>856.61344537815125</v>
      </c>
      <c r="L56" s="15">
        <f>L35/L10</f>
        <v>740.390625</v>
      </c>
      <c r="M56" s="15">
        <f>M35/M10</f>
        <v>788.44444444444446</v>
      </c>
      <c r="N56" s="15"/>
      <c r="O56" s="65" t="s">
        <v>47</v>
      </c>
      <c r="P56" s="15">
        <f>P35/P10</f>
        <v>814.67708333333337</v>
      </c>
      <c r="Q56" s="15"/>
      <c r="R56" s="15"/>
      <c r="S56" s="15"/>
      <c r="T56" s="15">
        <f>T35/T10</f>
        <v>222.01302211302212</v>
      </c>
      <c r="U56" s="15">
        <f>U35/U10</f>
        <v>175.67877629063096</v>
      </c>
      <c r="V56" s="15">
        <f>V35/V10</f>
        <v>335.77659574468083</v>
      </c>
      <c r="W56" s="15"/>
      <c r="X56" s="65" t="s">
        <v>47</v>
      </c>
      <c r="Y56" s="15">
        <f t="shared" si="28"/>
        <v>197.35533319139876</v>
      </c>
    </row>
    <row r="57" spans="1:25" s="222" customFormat="1" ht="12" customHeight="1">
      <c r="A57" s="17" t="s">
        <v>13</v>
      </c>
      <c r="B57" s="15"/>
      <c r="C57" s="15">
        <f t="shared" ref="C57:C63" si="29">C36/C11</f>
        <v>232.41229082515869</v>
      </c>
      <c r="D57" s="15"/>
      <c r="E57" s="15"/>
      <c r="F57" s="65" t="s">
        <v>47</v>
      </c>
      <c r="G57" s="15">
        <f t="shared" ref="G57:G63" si="30">G36/G11</f>
        <v>232.41229082515869</v>
      </c>
      <c r="H57" s="15"/>
      <c r="I57" s="15"/>
      <c r="J57" s="15"/>
      <c r="K57" s="15">
        <f>K36/K11</f>
        <v>882.03089887640454</v>
      </c>
      <c r="L57" s="15"/>
      <c r="M57" s="15">
        <f>M36/M11</f>
        <v>1337</v>
      </c>
      <c r="N57" s="15"/>
      <c r="O57" s="65" t="s">
        <v>47</v>
      </c>
      <c r="P57" s="15">
        <f>P36/P11</f>
        <v>883.30532212885157</v>
      </c>
      <c r="Q57" s="15"/>
      <c r="R57" s="15"/>
      <c r="S57" s="15"/>
      <c r="T57" s="15">
        <f>T36/T11</f>
        <v>343.11799904260414</v>
      </c>
      <c r="U57" s="15"/>
      <c r="V57" s="15">
        <f>V36/V11</f>
        <v>1337</v>
      </c>
      <c r="W57" s="15"/>
      <c r="X57" s="65" t="s">
        <v>47</v>
      </c>
      <c r="Y57" s="15">
        <f t="shared" si="28"/>
        <v>343.59354066985645</v>
      </c>
    </row>
    <row r="58" spans="1:25" s="222" customFormat="1" ht="12" customHeight="1">
      <c r="A58" s="17" t="s">
        <v>14</v>
      </c>
      <c r="B58" s="15"/>
      <c r="C58" s="15">
        <f t="shared" si="29"/>
        <v>270.16666666666669</v>
      </c>
      <c r="D58" s="15">
        <f>D37/D12</f>
        <v>166.56</v>
      </c>
      <c r="E58" s="15"/>
      <c r="F58" s="65" t="s">
        <v>47</v>
      </c>
      <c r="G58" s="15">
        <f t="shared" si="30"/>
        <v>177.66071428571428</v>
      </c>
      <c r="H58" s="15"/>
      <c r="I58" s="15"/>
      <c r="J58" s="15"/>
      <c r="K58" s="15"/>
      <c r="L58" s="15"/>
      <c r="M58" s="15"/>
      <c r="N58" s="15"/>
      <c r="O58" s="65" t="s">
        <v>47</v>
      </c>
      <c r="P58" s="15"/>
      <c r="Q58" s="15"/>
      <c r="R58" s="15"/>
      <c r="S58" s="15"/>
      <c r="T58" s="15">
        <f t="shared" ref="T58:U58" si="31">T37/T12</f>
        <v>270.16666666666669</v>
      </c>
      <c r="U58" s="15">
        <f t="shared" si="31"/>
        <v>166.56</v>
      </c>
      <c r="V58" s="15"/>
      <c r="W58" s="15"/>
      <c r="X58" s="65" t="s">
        <v>47</v>
      </c>
      <c r="Y58" s="15">
        <f t="shared" si="28"/>
        <v>177.66071428571428</v>
      </c>
    </row>
    <row r="59" spans="1:25" s="222" customFormat="1" ht="12" customHeight="1">
      <c r="A59" s="17" t="s">
        <v>15</v>
      </c>
      <c r="B59" s="15"/>
      <c r="C59" s="15">
        <f t="shared" si="29"/>
        <v>196.28947368421052</v>
      </c>
      <c r="D59" s="15">
        <f>D38/D13</f>
        <v>165.60714285714286</v>
      </c>
      <c r="E59" s="15">
        <f>E38/E13</f>
        <v>247</v>
      </c>
      <c r="F59" s="65" t="s">
        <v>47</v>
      </c>
      <c r="G59" s="15">
        <f t="shared" si="30"/>
        <v>179.44791666666666</v>
      </c>
      <c r="H59" s="15"/>
      <c r="I59" s="15"/>
      <c r="J59" s="15"/>
      <c r="K59" s="15">
        <f>K38/K13</f>
        <v>836.90476190476193</v>
      </c>
      <c r="L59" s="15">
        <f>L38/L13</f>
        <v>997.83333333333337</v>
      </c>
      <c r="M59" s="15">
        <f>M38/M13</f>
        <v>732</v>
      </c>
      <c r="N59" s="15"/>
      <c r="O59" s="65" t="s">
        <v>47</v>
      </c>
      <c r="P59" s="15">
        <f>P38/P13</f>
        <v>867.64285714285711</v>
      </c>
      <c r="Q59" s="15"/>
      <c r="R59" s="15"/>
      <c r="S59" s="15"/>
      <c r="T59" s="15">
        <f>T38/T13</f>
        <v>532.61249999999995</v>
      </c>
      <c r="U59" s="15">
        <f>U38/U13</f>
        <v>312.47058823529414</v>
      </c>
      <c r="V59" s="15">
        <f>V38/V13</f>
        <v>489.5</v>
      </c>
      <c r="W59" s="15"/>
      <c r="X59" s="65" t="s">
        <v>47</v>
      </c>
      <c r="Y59" s="15">
        <f t="shared" si="28"/>
        <v>432.99342105263156</v>
      </c>
    </row>
    <row r="60" spans="1:25" s="222" customFormat="1" ht="12" customHeight="1">
      <c r="A60" s="17" t="s">
        <v>16</v>
      </c>
      <c r="B60" s="15"/>
      <c r="C60" s="15">
        <f t="shared" si="29"/>
        <v>291.71428571428572</v>
      </c>
      <c r="D60" s="15"/>
      <c r="E60" s="15"/>
      <c r="F60" s="65" t="s">
        <v>47</v>
      </c>
      <c r="G60" s="15">
        <f t="shared" si="30"/>
        <v>291.71428571428572</v>
      </c>
      <c r="H60" s="15"/>
      <c r="I60" s="15"/>
      <c r="J60" s="15"/>
      <c r="K60" s="15">
        <f>K39/K14</f>
        <v>964</v>
      </c>
      <c r="L60" s="15"/>
      <c r="M60" s="15"/>
      <c r="N60" s="15"/>
      <c r="O60" s="65" t="s">
        <v>47</v>
      </c>
      <c r="P60" s="15">
        <f>P39/P14</f>
        <v>964</v>
      </c>
      <c r="Q60" s="15"/>
      <c r="R60" s="15"/>
      <c r="S60" s="15"/>
      <c r="T60" s="15">
        <f>T39/T14</f>
        <v>393.57575757575756</v>
      </c>
      <c r="U60" s="15"/>
      <c r="V60" s="15"/>
      <c r="W60" s="15"/>
      <c r="X60" s="65" t="s">
        <v>47</v>
      </c>
      <c r="Y60" s="15">
        <f t="shared" si="28"/>
        <v>393.57575757575756</v>
      </c>
    </row>
    <row r="61" spans="1:25" s="222" customFormat="1" ht="12" customHeight="1">
      <c r="A61" s="17" t="s">
        <v>17</v>
      </c>
      <c r="B61" s="15"/>
      <c r="C61" s="15">
        <f t="shared" si="29"/>
        <v>168</v>
      </c>
      <c r="D61" s="15"/>
      <c r="E61" s="15"/>
      <c r="F61" s="65" t="s">
        <v>47</v>
      </c>
      <c r="G61" s="15">
        <f t="shared" si="30"/>
        <v>168</v>
      </c>
      <c r="H61" s="15"/>
      <c r="I61" s="15"/>
      <c r="J61" s="15"/>
      <c r="K61" s="15">
        <f>K40/K15</f>
        <v>236.5</v>
      </c>
      <c r="L61" s="15"/>
      <c r="M61" s="15"/>
      <c r="N61" s="15"/>
      <c r="O61" s="65" t="s">
        <v>47</v>
      </c>
      <c r="P61" s="15">
        <f>P40/P15</f>
        <v>236.5</v>
      </c>
      <c r="Q61" s="15"/>
      <c r="R61" s="15"/>
      <c r="S61" s="15"/>
      <c r="T61" s="15">
        <f>T40/T15</f>
        <v>202.25</v>
      </c>
      <c r="U61" s="15"/>
      <c r="V61" s="15"/>
      <c r="W61" s="15"/>
      <c r="X61" s="65" t="s">
        <v>47</v>
      </c>
      <c r="Y61" s="15">
        <f t="shared" si="28"/>
        <v>202.25</v>
      </c>
    </row>
    <row r="62" spans="1:25" s="222" customFormat="1" ht="12" customHeight="1">
      <c r="A62" s="17" t="s">
        <v>18</v>
      </c>
      <c r="B62" s="15"/>
      <c r="C62" s="15">
        <f t="shared" si="29"/>
        <v>213.5</v>
      </c>
      <c r="D62" s="15"/>
      <c r="E62" s="15"/>
      <c r="F62" s="65" t="s">
        <v>47</v>
      </c>
      <c r="G62" s="15">
        <f t="shared" si="30"/>
        <v>213.5</v>
      </c>
      <c r="H62" s="15"/>
      <c r="I62" s="15"/>
      <c r="J62" s="15"/>
      <c r="K62" s="15">
        <f>K41/K16</f>
        <v>315</v>
      </c>
      <c r="L62" s="15"/>
      <c r="M62" s="15"/>
      <c r="N62" s="15"/>
      <c r="O62" s="65" t="s">
        <v>47</v>
      </c>
      <c r="P62" s="15">
        <f>P41/P16</f>
        <v>315</v>
      </c>
      <c r="Q62" s="15"/>
      <c r="R62" s="15"/>
      <c r="S62" s="15"/>
      <c r="T62" s="15"/>
      <c r="U62" s="15"/>
      <c r="V62" s="15"/>
      <c r="W62" s="15"/>
      <c r="X62" s="65" t="s">
        <v>47</v>
      </c>
      <c r="Y62" s="15">
        <f t="shared" si="28"/>
        <v>264.25</v>
      </c>
    </row>
    <row r="63" spans="1:25" s="222" customFormat="1" ht="12" customHeight="1">
      <c r="A63" s="17" t="s">
        <v>19</v>
      </c>
      <c r="B63" s="15"/>
      <c r="C63" s="15">
        <f t="shared" si="29"/>
        <v>147</v>
      </c>
      <c r="D63" s="15"/>
      <c r="E63" s="15"/>
      <c r="F63" s="65" t="s">
        <v>47</v>
      </c>
      <c r="G63" s="15">
        <f t="shared" si="30"/>
        <v>147</v>
      </c>
      <c r="H63" s="15"/>
      <c r="I63" s="15"/>
      <c r="J63" s="15"/>
      <c r="K63" s="15">
        <f>K42/K17</f>
        <v>307</v>
      </c>
      <c r="L63" s="15"/>
      <c r="M63" s="15"/>
      <c r="N63" s="15"/>
      <c r="O63" s="65" t="s">
        <v>47</v>
      </c>
      <c r="P63" s="15">
        <f>P42/P17</f>
        <v>307</v>
      </c>
      <c r="Q63" s="15"/>
      <c r="R63" s="15"/>
      <c r="S63" s="15"/>
      <c r="T63" s="15">
        <f>T42/T17</f>
        <v>227</v>
      </c>
      <c r="U63" s="15"/>
      <c r="V63" s="15"/>
      <c r="W63" s="15"/>
      <c r="X63" s="65" t="s">
        <v>47</v>
      </c>
      <c r="Y63" s="15">
        <f t="shared" si="28"/>
        <v>227</v>
      </c>
    </row>
    <row r="64" spans="1:25" ht="12" customHeight="1">
      <c r="A64" s="17"/>
      <c r="B64" s="14"/>
      <c r="C64" s="14"/>
      <c r="D64" s="14"/>
      <c r="E64" s="14"/>
      <c r="F64" s="65"/>
      <c r="G64" s="14"/>
      <c r="H64" s="14"/>
      <c r="I64" s="14"/>
      <c r="J64" s="14"/>
      <c r="K64" s="14"/>
      <c r="L64" s="14"/>
      <c r="M64" s="14"/>
      <c r="N64" s="14"/>
      <c r="O64" s="65"/>
      <c r="P64" s="14"/>
      <c r="Q64" s="14"/>
      <c r="R64" s="14"/>
      <c r="S64" s="14"/>
      <c r="T64" s="14"/>
      <c r="U64" s="14"/>
      <c r="V64" s="14"/>
      <c r="W64" s="14"/>
      <c r="X64" s="65"/>
      <c r="Y64" s="14"/>
    </row>
    <row r="65" spans="1:26" ht="12" customHeight="1">
      <c r="A65" s="13" t="s">
        <v>8</v>
      </c>
      <c r="B65" s="14">
        <f>B44/B19</f>
        <v>258.25119893428064</v>
      </c>
      <c r="C65" s="14">
        <f t="shared" ref="C65:E65" si="32">C44/C19</f>
        <v>206.69516129032257</v>
      </c>
      <c r="D65" s="14">
        <f t="shared" si="32"/>
        <v>161.90711312902005</v>
      </c>
      <c r="E65" s="14">
        <f t="shared" si="32"/>
        <v>302.36878453038673</v>
      </c>
      <c r="F65" s="66" t="s">
        <v>47</v>
      </c>
      <c r="G65" s="14">
        <f>G44/G19</f>
        <v>234.31706978037252</v>
      </c>
      <c r="H65" s="14"/>
      <c r="I65" s="14"/>
      <c r="J65" s="14">
        <f>J44/J19</f>
        <v>932.82484635645301</v>
      </c>
      <c r="K65" s="14">
        <f>K44/K19</f>
        <v>872.12932604735886</v>
      </c>
      <c r="L65" s="14">
        <f>L44/L19</f>
        <v>944.50387596899225</v>
      </c>
      <c r="M65" s="14">
        <f>M44/M19</f>
        <v>1074.7924151696607</v>
      </c>
      <c r="N65" s="14" t="s">
        <v>64</v>
      </c>
      <c r="O65" s="66" t="s">
        <v>47</v>
      </c>
      <c r="P65" s="14">
        <f>P44/P19</f>
        <v>940.11693548387098</v>
      </c>
      <c r="Q65" s="14"/>
      <c r="R65" s="14"/>
      <c r="S65" s="14">
        <f t="shared" ref="S65" si="33">S44/S19</f>
        <v>371.75975033239769</v>
      </c>
      <c r="T65" s="14">
        <f t="shared" ref="T65:V65" si="34">T44/T19</f>
        <v>292.27102365893654</v>
      </c>
      <c r="U65" s="14">
        <f t="shared" si="34"/>
        <v>198.32665945165945</v>
      </c>
      <c r="V65" s="14">
        <f t="shared" si="34"/>
        <v>750.78621089223634</v>
      </c>
      <c r="W65" s="14" t="s">
        <v>64</v>
      </c>
      <c r="X65" s="66" t="s">
        <v>47</v>
      </c>
      <c r="Y65" s="14">
        <f>Y44/Y19</f>
        <v>348.52395488651723</v>
      </c>
    </row>
    <row r="66" spans="1:26" ht="12" customHeight="1">
      <c r="A66" s="26" t="s">
        <v>28</v>
      </c>
      <c r="B66" s="14"/>
      <c r="C66" s="14">
        <f>C46/C21</f>
        <v>206.86862003780718</v>
      </c>
      <c r="D66" s="14">
        <f>D46/D21</f>
        <v>161.60368663594471</v>
      </c>
      <c r="E66" s="14">
        <f>E46/E21</f>
        <v>229.03846153846155</v>
      </c>
      <c r="F66" s="66" t="s">
        <v>47</v>
      </c>
      <c r="G66" s="14">
        <f>G46/G21</f>
        <v>188.4309801449732</v>
      </c>
      <c r="H66" s="14"/>
      <c r="I66" s="14"/>
      <c r="J66" s="14"/>
      <c r="K66" s="14">
        <f>K46/K21</f>
        <v>870.1584158415842</v>
      </c>
      <c r="L66" s="14">
        <f>L46/L21</f>
        <v>762.45714285714291</v>
      </c>
      <c r="M66" s="14">
        <f>M46/M21</f>
        <v>833.18181818181813</v>
      </c>
      <c r="N66" s="14"/>
      <c r="O66" s="66" t="s">
        <v>47</v>
      </c>
      <c r="P66" s="14">
        <f>P46/P21</f>
        <v>856.59897610921507</v>
      </c>
      <c r="Q66" s="14"/>
      <c r="R66" s="14"/>
      <c r="S66" s="14"/>
      <c r="T66" s="14">
        <f>T46/T21</f>
        <v>286.46970057034218</v>
      </c>
      <c r="U66" s="14">
        <f>U46/U21</f>
        <v>177.33283470456246</v>
      </c>
      <c r="V66" s="14">
        <f>V46/V21</f>
        <v>361.95</v>
      </c>
      <c r="W66" s="14"/>
      <c r="X66" s="66" t="s">
        <v>47</v>
      </c>
      <c r="Y66" s="14">
        <f>Y46/Y21</f>
        <v>244.91488747836124</v>
      </c>
    </row>
    <row r="67" spans="1:26" ht="12" customHeight="1">
      <c r="A67" s="6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55"/>
      <c r="R67" s="18"/>
      <c r="S67" s="42"/>
      <c r="T67" s="42"/>
      <c r="U67" s="42"/>
      <c r="V67" s="42"/>
      <c r="W67" s="42"/>
      <c r="X67" s="18"/>
      <c r="Y67" s="42"/>
    </row>
    <row r="69" spans="1:26" ht="12" customHeight="1">
      <c r="A69" s="1" t="s">
        <v>138</v>
      </c>
      <c r="B69" s="4"/>
      <c r="C69" s="4"/>
      <c r="D69" s="22"/>
      <c r="E69" s="22"/>
      <c r="F69" s="22"/>
      <c r="G69" s="22"/>
      <c r="H69" s="22"/>
      <c r="I69" s="22"/>
      <c r="J69" s="22"/>
      <c r="K69" s="22"/>
      <c r="L69" s="135"/>
      <c r="M69" s="135"/>
      <c r="N69" s="135"/>
      <c r="O69" s="22"/>
      <c r="P69" s="135"/>
      <c r="Q69" s="135"/>
      <c r="R69" s="135"/>
      <c r="S69" s="40"/>
      <c r="T69" s="291"/>
      <c r="U69" s="292"/>
      <c r="X69" s="22"/>
    </row>
    <row r="70" spans="1:26" ht="12" customHeight="1">
      <c r="A70" s="204" t="s">
        <v>147</v>
      </c>
      <c r="B70" s="4"/>
      <c r="C70" s="4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40"/>
      <c r="T70" s="291"/>
      <c r="U70" s="292"/>
      <c r="X70" s="22"/>
    </row>
    <row r="71" spans="1:26" ht="12" customHeight="1">
      <c r="A71" s="22" t="s">
        <v>46</v>
      </c>
      <c r="B71" s="4"/>
      <c r="C71" s="4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40"/>
      <c r="T71" s="40"/>
      <c r="X71" s="22"/>
    </row>
    <row r="72" spans="1:26" ht="12" customHeight="1">
      <c r="A72" s="6"/>
      <c r="B72" s="7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40"/>
      <c r="T72" s="41"/>
      <c r="U72" s="27"/>
      <c r="X72" s="6"/>
    </row>
    <row r="73" spans="1:26" ht="12" customHeight="1">
      <c r="A73" s="8"/>
      <c r="B73" s="293" t="s">
        <v>139</v>
      </c>
      <c r="C73" s="293"/>
      <c r="D73" s="293"/>
      <c r="E73" s="293"/>
      <c r="F73" s="293"/>
      <c r="G73" s="293"/>
      <c r="H73" s="127"/>
      <c r="I73" s="8"/>
      <c r="J73" s="293" t="s">
        <v>140</v>
      </c>
      <c r="K73" s="293"/>
      <c r="L73" s="293"/>
      <c r="M73" s="293"/>
      <c r="N73" s="293"/>
      <c r="O73" s="293"/>
      <c r="P73" s="293"/>
      <c r="Q73" s="63"/>
      <c r="R73" s="8"/>
      <c r="S73" s="293" t="s">
        <v>141</v>
      </c>
      <c r="T73" s="294"/>
      <c r="U73" s="294"/>
      <c r="V73" s="294"/>
      <c r="W73" s="294"/>
      <c r="X73" s="294"/>
      <c r="Y73" s="294"/>
      <c r="Z73" s="71"/>
    </row>
    <row r="74" spans="1:26" ht="22.5">
      <c r="A74" s="9"/>
      <c r="B74" s="10" t="s">
        <v>4</v>
      </c>
      <c r="C74" s="10" t="s">
        <v>5</v>
      </c>
      <c r="D74" s="10" t="s">
        <v>6</v>
      </c>
      <c r="E74" s="10" t="s">
        <v>7</v>
      </c>
      <c r="F74" s="10" t="s">
        <v>10</v>
      </c>
      <c r="G74" s="10" t="s">
        <v>8</v>
      </c>
      <c r="H74" s="53" t="s">
        <v>33</v>
      </c>
      <c r="I74" s="10"/>
      <c r="J74" s="10" t="s">
        <v>4</v>
      </c>
      <c r="K74" s="10" t="s">
        <v>5</v>
      </c>
      <c r="L74" s="10" t="s">
        <v>6</v>
      </c>
      <c r="M74" s="10" t="s">
        <v>7</v>
      </c>
      <c r="N74" s="10" t="s">
        <v>9</v>
      </c>
      <c r="O74" s="10" t="s">
        <v>10</v>
      </c>
      <c r="P74" s="11" t="s">
        <v>8</v>
      </c>
      <c r="Q74" s="53" t="s">
        <v>33</v>
      </c>
      <c r="R74" s="10"/>
      <c r="S74" s="10" t="s">
        <v>4</v>
      </c>
      <c r="T74" s="10" t="s">
        <v>5</v>
      </c>
      <c r="U74" s="10" t="s">
        <v>6</v>
      </c>
      <c r="V74" s="10" t="s">
        <v>7</v>
      </c>
      <c r="W74" s="10" t="s">
        <v>9</v>
      </c>
      <c r="X74" s="10" t="s">
        <v>10</v>
      </c>
      <c r="Y74" s="11" t="s">
        <v>8</v>
      </c>
      <c r="Z74" s="53" t="s">
        <v>33</v>
      </c>
    </row>
    <row r="75" spans="1:26" ht="12" customHeight="1">
      <c r="A75" s="8"/>
      <c r="B75" s="8"/>
      <c r="C75" s="8"/>
      <c r="D75" s="8"/>
      <c r="E75" s="8"/>
      <c r="F75" s="55"/>
      <c r="G75" s="8"/>
      <c r="H75" s="8"/>
      <c r="I75" s="8"/>
      <c r="J75" s="8"/>
      <c r="K75" s="8"/>
      <c r="L75" s="8"/>
      <c r="M75" s="8"/>
      <c r="N75" s="8"/>
      <c r="O75" s="55"/>
      <c r="P75" s="8"/>
      <c r="Q75" s="29"/>
      <c r="R75" s="8"/>
      <c r="S75" s="15"/>
      <c r="T75" s="15"/>
      <c r="U75" s="15"/>
      <c r="V75" s="15"/>
      <c r="W75" s="15"/>
      <c r="X75" s="55"/>
      <c r="Y75" s="15"/>
      <c r="Z75" s="15"/>
    </row>
    <row r="76" spans="1:26" ht="12" customHeight="1">
      <c r="A76" s="16" t="s">
        <v>11</v>
      </c>
      <c r="B76" s="206">
        <v>129506.3</v>
      </c>
      <c r="C76" s="206">
        <v>126.1</v>
      </c>
      <c r="D76" s="206">
        <v>313.2</v>
      </c>
      <c r="E76" s="206">
        <v>4251.8999999999996</v>
      </c>
      <c r="F76" s="55" t="s">
        <v>47</v>
      </c>
      <c r="G76" s="206">
        <v>134197.5</v>
      </c>
      <c r="H76" s="8">
        <f>G76/G86</f>
        <v>0.71606753144192647</v>
      </c>
      <c r="I76" s="12"/>
      <c r="J76" s="206">
        <v>125823.4</v>
      </c>
      <c r="K76" s="206">
        <v>2442.6999999999998</v>
      </c>
      <c r="L76" s="206">
        <v>4061.6</v>
      </c>
      <c r="M76" s="206">
        <v>30808.6</v>
      </c>
      <c r="N76" s="8" t="s">
        <v>64</v>
      </c>
      <c r="O76" s="55" t="s">
        <v>47</v>
      </c>
      <c r="P76" s="206">
        <v>163136.4</v>
      </c>
      <c r="Q76" s="27">
        <f>P76/P86</f>
        <v>0.84565891730046694</v>
      </c>
      <c r="R76" s="12"/>
      <c r="S76" s="15">
        <f>B76+J76</f>
        <v>255329.7</v>
      </c>
      <c r="T76" s="15">
        <f t="shared" ref="T76:V84" si="35">C76+K76</f>
        <v>2568.7999999999997</v>
      </c>
      <c r="U76" s="15">
        <f t="shared" si="35"/>
        <v>4374.8</v>
      </c>
      <c r="V76" s="15">
        <f>E76+M76</f>
        <v>35060.5</v>
      </c>
      <c r="W76" s="15" t="str">
        <f>N76</f>
        <v>?</v>
      </c>
      <c r="X76" s="55" t="s">
        <v>47</v>
      </c>
      <c r="Y76" s="15">
        <f>SUM(S76:X76)</f>
        <v>297333.8</v>
      </c>
      <c r="Z76" s="27">
        <f>Y76/Y86</f>
        <v>0.78180024474165666</v>
      </c>
    </row>
    <row r="77" spans="1:26" ht="12" customHeight="1">
      <c r="A77" s="17" t="s">
        <v>12</v>
      </c>
      <c r="B77" s="206">
        <v>0</v>
      </c>
      <c r="C77" s="206">
        <v>15611.4</v>
      </c>
      <c r="D77" s="206">
        <v>18739.7</v>
      </c>
      <c r="E77" s="206">
        <v>366.2</v>
      </c>
      <c r="F77" s="55" t="s">
        <v>47</v>
      </c>
      <c r="G77" s="206">
        <v>34717.4</v>
      </c>
      <c r="H77" s="8">
        <f>G77/G86</f>
        <v>0.18524937436302419</v>
      </c>
      <c r="I77" s="12"/>
      <c r="J77" s="206">
        <v>0</v>
      </c>
      <c r="K77" s="206">
        <v>5985.7</v>
      </c>
      <c r="L77" s="206">
        <v>2717.2</v>
      </c>
      <c r="M77" s="206">
        <v>421</v>
      </c>
      <c r="N77" s="8">
        <v>0</v>
      </c>
      <c r="O77" s="55" t="s">
        <v>47</v>
      </c>
      <c r="P77" s="206">
        <v>9123.9</v>
      </c>
      <c r="Q77" s="27">
        <f>P77/P86</f>
        <v>4.7296050394379979E-2</v>
      </c>
      <c r="R77" s="12"/>
      <c r="S77" s="15">
        <f t="shared" ref="S77:S84" si="36">B77+J77</f>
        <v>0</v>
      </c>
      <c r="T77" s="15">
        <f t="shared" si="35"/>
        <v>21597.1</v>
      </c>
      <c r="U77" s="15">
        <f t="shared" si="35"/>
        <v>21456.9</v>
      </c>
      <c r="V77" s="15">
        <f t="shared" si="35"/>
        <v>787.2</v>
      </c>
      <c r="W77" s="15">
        <f t="shared" ref="W77:W84" si="37">N77</f>
        <v>0</v>
      </c>
      <c r="X77" s="55" t="s">
        <v>47</v>
      </c>
      <c r="Y77" s="15">
        <f>SUM(S77:X77)</f>
        <v>43841.2</v>
      </c>
      <c r="Z77" s="27">
        <f>Y77/Y86</f>
        <v>0.11527468753894753</v>
      </c>
    </row>
    <row r="78" spans="1:26" ht="12" customHeight="1">
      <c r="A78" s="17" t="s">
        <v>13</v>
      </c>
      <c r="B78" s="206">
        <v>0</v>
      </c>
      <c r="C78" s="206">
        <v>17472.2</v>
      </c>
      <c r="D78" s="206">
        <v>0</v>
      </c>
      <c r="E78" s="206">
        <v>0</v>
      </c>
      <c r="F78" s="55" t="s">
        <v>47</v>
      </c>
      <c r="G78" s="206">
        <v>17472.2</v>
      </c>
      <c r="H78" s="8">
        <f>G78/G86</f>
        <v>9.3230314445944429E-2</v>
      </c>
      <c r="I78" s="12"/>
      <c r="J78" s="206">
        <v>0</v>
      </c>
      <c r="K78" s="206">
        <v>18767.599999999999</v>
      </c>
      <c r="L78" s="206">
        <v>0</v>
      </c>
      <c r="M78" s="206">
        <v>74.599999999999994</v>
      </c>
      <c r="N78" s="8">
        <v>0</v>
      </c>
      <c r="O78" s="55" t="s">
        <v>47</v>
      </c>
      <c r="P78" s="206">
        <v>18842.2</v>
      </c>
      <c r="Q78" s="27">
        <f>P78/P86</f>
        <v>9.7673323988753336E-2</v>
      </c>
      <c r="R78" s="12"/>
      <c r="S78" s="15">
        <f t="shared" si="36"/>
        <v>0</v>
      </c>
      <c r="T78" s="15">
        <f t="shared" si="35"/>
        <v>36239.800000000003</v>
      </c>
      <c r="U78" s="15">
        <f t="shared" si="35"/>
        <v>0</v>
      </c>
      <c r="V78" s="15">
        <f t="shared" si="35"/>
        <v>74.599999999999994</v>
      </c>
      <c r="W78" s="15">
        <f t="shared" si="37"/>
        <v>0</v>
      </c>
      <c r="X78" s="55" t="s">
        <v>47</v>
      </c>
      <c r="Y78" s="15">
        <f t="shared" ref="Y78:Y84" si="38">SUM(S78:X78)</f>
        <v>36314.400000000001</v>
      </c>
      <c r="Z78" s="27">
        <f>Y78/Y86</f>
        <v>9.5483953750452918E-2</v>
      </c>
    </row>
    <row r="79" spans="1:26" ht="12" customHeight="1">
      <c r="A79" s="17" t="s">
        <v>14</v>
      </c>
      <c r="B79" s="206">
        <v>0</v>
      </c>
      <c r="C79" s="206">
        <v>38.299999999999997</v>
      </c>
      <c r="D79" s="206">
        <v>187</v>
      </c>
      <c r="E79" s="206">
        <v>0</v>
      </c>
      <c r="F79" s="55" t="s">
        <v>47</v>
      </c>
      <c r="G79" s="206">
        <v>225.3</v>
      </c>
      <c r="H79" s="8">
        <f>G79/G86</f>
        <v>1.2021834597057772E-3</v>
      </c>
      <c r="I79" s="12"/>
      <c r="J79" s="206">
        <v>0</v>
      </c>
      <c r="K79" s="206">
        <v>0</v>
      </c>
      <c r="L79" s="206">
        <v>0</v>
      </c>
      <c r="M79" s="206">
        <v>0</v>
      </c>
      <c r="N79" s="8">
        <v>0</v>
      </c>
      <c r="O79" s="55" t="s">
        <v>47</v>
      </c>
      <c r="P79" s="206">
        <v>0</v>
      </c>
      <c r="Q79" s="27">
        <f>P79/P86</f>
        <v>0</v>
      </c>
      <c r="R79" s="12"/>
      <c r="S79" s="15">
        <f t="shared" si="36"/>
        <v>0</v>
      </c>
      <c r="T79" s="15">
        <f t="shared" si="35"/>
        <v>38.299999999999997</v>
      </c>
      <c r="U79" s="15">
        <f t="shared" si="35"/>
        <v>187</v>
      </c>
      <c r="V79" s="15">
        <f t="shared" si="35"/>
        <v>0</v>
      </c>
      <c r="W79" s="15">
        <f t="shared" si="37"/>
        <v>0</v>
      </c>
      <c r="X79" s="55" t="s">
        <v>47</v>
      </c>
      <c r="Y79" s="15">
        <f t="shared" si="38"/>
        <v>225.3</v>
      </c>
      <c r="Z79" s="27">
        <f>Y79/Y86</f>
        <v>5.9239681173245439E-4</v>
      </c>
    </row>
    <row r="80" spans="1:26" ht="12" customHeight="1">
      <c r="A80" s="17" t="s">
        <v>15</v>
      </c>
      <c r="B80" s="206">
        <v>0</v>
      </c>
      <c r="C80" s="206">
        <v>158.6</v>
      </c>
      <c r="D80" s="206">
        <v>207.5</v>
      </c>
      <c r="E80" s="206">
        <v>10</v>
      </c>
      <c r="F80" s="55" t="s">
        <v>47</v>
      </c>
      <c r="G80" s="206">
        <v>376</v>
      </c>
      <c r="H80" s="8">
        <f>G80/G86</f>
        <v>2.0063070610269519E-3</v>
      </c>
      <c r="I80" s="12"/>
      <c r="J80" s="206">
        <v>0</v>
      </c>
      <c r="K80" s="206">
        <v>1055.4000000000001</v>
      </c>
      <c r="L80" s="206">
        <v>336.6</v>
      </c>
      <c r="M80" s="206">
        <v>47.6</v>
      </c>
      <c r="N80" s="8">
        <v>0</v>
      </c>
      <c r="O80" s="55" t="s">
        <v>47</v>
      </c>
      <c r="P80" s="206">
        <v>1439.7</v>
      </c>
      <c r="Q80" s="27">
        <f>P80/P86</f>
        <v>7.4630502036178463E-3</v>
      </c>
      <c r="R80" s="12"/>
      <c r="S80" s="15">
        <f t="shared" si="36"/>
        <v>0</v>
      </c>
      <c r="T80" s="15">
        <f t="shared" si="35"/>
        <v>1214</v>
      </c>
      <c r="U80" s="15">
        <f t="shared" si="35"/>
        <v>544.1</v>
      </c>
      <c r="V80" s="15">
        <f t="shared" si="35"/>
        <v>57.6</v>
      </c>
      <c r="W80" s="15">
        <f t="shared" si="37"/>
        <v>0</v>
      </c>
      <c r="X80" s="55" t="s">
        <v>47</v>
      </c>
      <c r="Y80" s="15">
        <f t="shared" si="38"/>
        <v>1815.6999999999998</v>
      </c>
      <c r="Z80" s="27">
        <f>Y80/Y86</f>
        <v>4.7741451001447732E-3</v>
      </c>
    </row>
    <row r="81" spans="1:26" ht="12" customHeight="1">
      <c r="A81" s="17" t="s">
        <v>16</v>
      </c>
      <c r="B81" s="206">
        <v>0</v>
      </c>
      <c r="C81" s="206">
        <v>383.3</v>
      </c>
      <c r="D81" s="206">
        <v>0</v>
      </c>
      <c r="E81" s="206">
        <v>0</v>
      </c>
      <c r="F81" s="55" t="s">
        <v>47</v>
      </c>
      <c r="G81" s="206">
        <v>383.3</v>
      </c>
      <c r="H81" s="8">
        <f>G81/G86</f>
        <v>2.0452592991798686E-3</v>
      </c>
      <c r="I81" s="12"/>
      <c r="J81" s="206">
        <v>0</v>
      </c>
      <c r="K81" s="206">
        <v>307.60000000000002</v>
      </c>
      <c r="L81" s="206">
        <v>0</v>
      </c>
      <c r="M81" s="206">
        <v>0</v>
      </c>
      <c r="N81" s="8">
        <v>0</v>
      </c>
      <c r="O81" s="55" t="s">
        <v>47</v>
      </c>
      <c r="P81" s="206">
        <v>307.60000000000002</v>
      </c>
      <c r="Q81" s="27">
        <f>P81/P86</f>
        <v>1.594522638489164E-3</v>
      </c>
      <c r="R81" s="12"/>
      <c r="S81" s="15">
        <f t="shared" si="36"/>
        <v>0</v>
      </c>
      <c r="T81" s="15">
        <f t="shared" si="35"/>
        <v>690.90000000000009</v>
      </c>
      <c r="U81" s="15">
        <f t="shared" si="35"/>
        <v>0</v>
      </c>
      <c r="V81" s="15">
        <f t="shared" si="35"/>
        <v>0</v>
      </c>
      <c r="W81" s="15">
        <f t="shared" si="37"/>
        <v>0</v>
      </c>
      <c r="X81" s="55" t="s">
        <v>47</v>
      </c>
      <c r="Y81" s="15">
        <f t="shared" si="38"/>
        <v>690.90000000000009</v>
      </c>
      <c r="Z81" s="27">
        <f>Y81/Y86</f>
        <v>1.8166309686016547E-3</v>
      </c>
    </row>
    <row r="82" spans="1:26" ht="12" customHeight="1">
      <c r="A82" s="17" t="s">
        <v>17</v>
      </c>
      <c r="B82" s="206">
        <v>0</v>
      </c>
      <c r="C82" s="206">
        <v>19.899999999999999</v>
      </c>
      <c r="D82" s="206">
        <v>0</v>
      </c>
      <c r="E82" s="206">
        <v>0</v>
      </c>
      <c r="F82" s="55" t="s">
        <v>47</v>
      </c>
      <c r="G82" s="206">
        <v>19.899999999999999</v>
      </c>
      <c r="H82" s="8">
        <f>G82/G86</f>
        <v>1.0618486838945835E-4</v>
      </c>
      <c r="I82" s="12"/>
      <c r="J82" s="206">
        <v>0</v>
      </c>
      <c r="K82" s="206">
        <v>27.4</v>
      </c>
      <c r="L82" s="206">
        <v>0</v>
      </c>
      <c r="M82" s="206">
        <v>0</v>
      </c>
      <c r="N82" s="8">
        <v>0</v>
      </c>
      <c r="O82" s="55" t="s">
        <v>47</v>
      </c>
      <c r="P82" s="206">
        <v>27.4</v>
      </c>
      <c r="Q82" s="27">
        <f>P82/P86</f>
        <v>1.4203485141288391E-4</v>
      </c>
      <c r="R82" s="12"/>
      <c r="S82" s="15">
        <f t="shared" si="36"/>
        <v>0</v>
      </c>
      <c r="T82" s="15">
        <f t="shared" si="35"/>
        <v>47.3</v>
      </c>
      <c r="U82" s="15">
        <f t="shared" si="35"/>
        <v>0</v>
      </c>
      <c r="V82" s="15">
        <f t="shared" si="35"/>
        <v>0</v>
      </c>
      <c r="W82" s="15">
        <f t="shared" si="37"/>
        <v>0</v>
      </c>
      <c r="X82" s="55" t="s">
        <v>47</v>
      </c>
      <c r="Y82" s="15">
        <f t="shared" si="38"/>
        <v>47.3</v>
      </c>
      <c r="Z82" s="27">
        <f>Y82/Y86</f>
        <v>1.2436914866819837E-4</v>
      </c>
    </row>
    <row r="83" spans="1:26" ht="12" customHeight="1">
      <c r="A83" s="17" t="s">
        <v>18</v>
      </c>
      <c r="B83" s="206">
        <v>0</v>
      </c>
      <c r="C83" s="206">
        <v>9</v>
      </c>
      <c r="D83" s="206">
        <v>0</v>
      </c>
      <c r="E83" s="206">
        <v>0</v>
      </c>
      <c r="F83" s="55" t="s">
        <v>47</v>
      </c>
      <c r="G83" s="206">
        <v>9</v>
      </c>
      <c r="H83" s="8">
        <f>G83/G86</f>
        <v>4.8023307311815336E-5</v>
      </c>
      <c r="I83" s="12"/>
      <c r="J83" s="206">
        <v>0</v>
      </c>
      <c r="K83" s="206">
        <v>20</v>
      </c>
      <c r="L83" s="206">
        <v>0</v>
      </c>
      <c r="M83" s="206">
        <v>0</v>
      </c>
      <c r="N83" s="8">
        <v>0</v>
      </c>
      <c r="O83" s="55" t="s">
        <v>47</v>
      </c>
      <c r="P83" s="206">
        <v>20</v>
      </c>
      <c r="Q83" s="27">
        <f>P83/P86</f>
        <v>1.0367507402400286E-4</v>
      </c>
      <c r="R83" s="12"/>
      <c r="S83" s="15">
        <f t="shared" si="36"/>
        <v>0</v>
      </c>
      <c r="T83" s="15">
        <f t="shared" si="35"/>
        <v>29</v>
      </c>
      <c r="U83" s="15">
        <f t="shared" si="35"/>
        <v>0</v>
      </c>
      <c r="V83" s="15">
        <f t="shared" si="35"/>
        <v>0</v>
      </c>
      <c r="W83" s="15">
        <f t="shared" si="37"/>
        <v>0</v>
      </c>
      <c r="X83" s="55" t="s">
        <v>47</v>
      </c>
      <c r="Y83" s="15">
        <f t="shared" si="38"/>
        <v>29</v>
      </c>
      <c r="Z83" s="27">
        <f>Y83/Y86</f>
        <v>7.6251697914963057E-5</v>
      </c>
    </row>
    <row r="84" spans="1:26" ht="12" customHeight="1">
      <c r="A84" s="17" t="s">
        <v>19</v>
      </c>
      <c r="B84" s="206">
        <v>0</v>
      </c>
      <c r="C84" s="206">
        <v>8.5</v>
      </c>
      <c r="D84" s="206">
        <v>0</v>
      </c>
      <c r="E84" s="206">
        <v>0</v>
      </c>
      <c r="F84" s="55" t="s">
        <v>47</v>
      </c>
      <c r="G84" s="206">
        <v>8.5</v>
      </c>
      <c r="H84" s="8">
        <f>G84/G86</f>
        <v>4.5355345794492258E-5</v>
      </c>
      <c r="I84" s="12"/>
      <c r="J84" s="206">
        <v>0</v>
      </c>
      <c r="K84" s="206">
        <v>13.2</v>
      </c>
      <c r="L84" s="206">
        <v>0</v>
      </c>
      <c r="M84" s="206">
        <v>0</v>
      </c>
      <c r="N84" s="8">
        <v>0</v>
      </c>
      <c r="O84" s="55" t="s">
        <v>47</v>
      </c>
      <c r="P84" s="206">
        <v>13.2</v>
      </c>
      <c r="Q84" s="27">
        <f>P84/P86</f>
        <v>6.8425548855841875E-5</v>
      </c>
      <c r="R84" s="12"/>
      <c r="S84" s="15">
        <f t="shared" si="36"/>
        <v>0</v>
      </c>
      <c r="T84" s="15">
        <f t="shared" si="35"/>
        <v>21.7</v>
      </c>
      <c r="U84" s="15">
        <f t="shared" si="35"/>
        <v>0</v>
      </c>
      <c r="V84" s="15">
        <f t="shared" si="35"/>
        <v>0</v>
      </c>
      <c r="W84" s="15">
        <f t="shared" si="37"/>
        <v>0</v>
      </c>
      <c r="X84" s="55" t="s">
        <v>47</v>
      </c>
      <c r="Y84" s="15">
        <f t="shared" si="38"/>
        <v>21.7</v>
      </c>
      <c r="Z84" s="27">
        <f>Y84/Y86</f>
        <v>5.7057304991541326E-5</v>
      </c>
    </row>
    <row r="85" spans="1:26" ht="12" customHeight="1">
      <c r="A85" s="17"/>
      <c r="B85" s="221"/>
      <c r="C85" s="221"/>
      <c r="D85" s="221"/>
      <c r="E85" s="221"/>
      <c r="F85" s="55"/>
      <c r="G85" s="221"/>
      <c r="H85" s="8"/>
      <c r="I85" s="12"/>
      <c r="J85" s="221"/>
      <c r="K85" s="221"/>
      <c r="L85" s="221"/>
      <c r="M85" s="221"/>
      <c r="N85" s="8"/>
      <c r="O85" s="55"/>
      <c r="P85" s="221"/>
      <c r="Q85" s="15"/>
      <c r="R85" s="12"/>
      <c r="S85" s="15"/>
      <c r="T85" s="15"/>
      <c r="U85" s="15"/>
      <c r="V85" s="15"/>
      <c r="W85" s="15"/>
      <c r="X85" s="55"/>
      <c r="Y85" s="15"/>
      <c r="Z85" s="15"/>
    </row>
    <row r="86" spans="1:26" ht="12" customHeight="1">
      <c r="A86" s="13" t="s">
        <v>8</v>
      </c>
      <c r="B86" s="218">
        <v>129506.3</v>
      </c>
      <c r="C86" s="218">
        <v>33827.199999999997</v>
      </c>
      <c r="D86" s="218">
        <v>19447.400000000001</v>
      </c>
      <c r="E86" s="218">
        <v>4628.1000000000004</v>
      </c>
      <c r="F86" s="219" t="s">
        <v>47</v>
      </c>
      <c r="G86" s="218">
        <v>187409</v>
      </c>
      <c r="H86" s="28">
        <f>G86/G86</f>
        <v>1</v>
      </c>
      <c r="I86" s="28"/>
      <c r="J86" s="218">
        <v>125823.4</v>
      </c>
      <c r="K86" s="218">
        <v>28619.7</v>
      </c>
      <c r="L86" s="218">
        <v>7115.4</v>
      </c>
      <c r="M86" s="218">
        <v>31351.9</v>
      </c>
      <c r="N86" s="28" t="s">
        <v>64</v>
      </c>
      <c r="O86" s="219" t="s">
        <v>47</v>
      </c>
      <c r="P86" s="218">
        <v>192910.4</v>
      </c>
      <c r="Q86" s="39">
        <f>P86/P86</f>
        <v>1</v>
      </c>
      <c r="R86" s="14"/>
      <c r="S86" s="14">
        <f t="shared" ref="S86:V86" si="39">B86+J86</f>
        <v>255329.7</v>
      </c>
      <c r="T86" s="14">
        <f t="shared" si="39"/>
        <v>62446.899999999994</v>
      </c>
      <c r="U86" s="14">
        <f t="shared" si="39"/>
        <v>26562.800000000003</v>
      </c>
      <c r="V86" s="14">
        <f t="shared" si="39"/>
        <v>35980</v>
      </c>
      <c r="W86" s="14" t="str">
        <f t="shared" ref="W86" si="40">N86</f>
        <v>?</v>
      </c>
      <c r="X86" s="219" t="s">
        <v>47</v>
      </c>
      <c r="Y86" s="14">
        <f t="shared" ref="Y86" si="41">SUM(S86:X86)</f>
        <v>380319.39999999997</v>
      </c>
      <c r="Z86" s="39">
        <f>Y86/Y86</f>
        <v>1</v>
      </c>
    </row>
    <row r="87" spans="1:26" ht="12" customHeight="1">
      <c r="A87" s="13" t="s">
        <v>33</v>
      </c>
      <c r="B87" s="39">
        <f>B86/G86</f>
        <v>0.69103564930179451</v>
      </c>
      <c r="C87" s="39">
        <f>C86/G86</f>
        <v>0.18049933567758217</v>
      </c>
      <c r="D87" s="39">
        <f>D86/G86</f>
        <v>0.10376982962397752</v>
      </c>
      <c r="E87" s="39">
        <f>E86/G86</f>
        <v>2.4695185396645839E-2</v>
      </c>
      <c r="F87" s="66" t="s">
        <v>47</v>
      </c>
      <c r="G87" s="39">
        <f>G86/G86</f>
        <v>1</v>
      </c>
      <c r="H87" s="39"/>
      <c r="I87" s="39"/>
      <c r="J87" s="39">
        <f>J86/P86</f>
        <v>0.65223751544758601</v>
      </c>
      <c r="K87" s="39">
        <f>K86/P86</f>
        <v>0.14835747580223774</v>
      </c>
      <c r="L87" s="39">
        <f>L86/P86</f>
        <v>3.6884481085519491E-2</v>
      </c>
      <c r="M87" s="39">
        <f>M86/P86</f>
        <v>0.16252052766465677</v>
      </c>
      <c r="N87" s="39" t="s">
        <v>64</v>
      </c>
      <c r="O87" s="66" t="s">
        <v>47</v>
      </c>
      <c r="P87" s="39">
        <f>P86/P86</f>
        <v>1</v>
      </c>
      <c r="Q87" s="39"/>
      <c r="R87" s="39"/>
      <c r="S87" s="39">
        <f>S86/Y86</f>
        <v>0.67135597079717746</v>
      </c>
      <c r="T87" s="39">
        <f>T86/Y86</f>
        <v>0.16419593636296229</v>
      </c>
      <c r="U87" s="39">
        <f>U86/Y86</f>
        <v>6.9843400047433835E-2</v>
      </c>
      <c r="V87" s="39">
        <f>V86/Y86</f>
        <v>9.4604692792426587E-2</v>
      </c>
      <c r="W87" s="39" t="s">
        <v>64</v>
      </c>
      <c r="X87" s="66" t="s">
        <v>47</v>
      </c>
      <c r="Y87" s="39">
        <f>Y86/Y86</f>
        <v>1</v>
      </c>
      <c r="Z87" s="39"/>
    </row>
    <row r="88" spans="1:26" ht="12" customHeight="1">
      <c r="A88" s="26" t="s">
        <v>89</v>
      </c>
      <c r="B88" s="15">
        <f>SUM(B77:B84)</f>
        <v>0</v>
      </c>
      <c r="C88" s="15">
        <f t="shared" ref="C88:E88" si="42">SUM(C77:C84)</f>
        <v>33701.200000000004</v>
      </c>
      <c r="D88" s="15">
        <f t="shared" si="42"/>
        <v>19134.2</v>
      </c>
      <c r="E88" s="15">
        <f t="shared" si="42"/>
        <v>376.2</v>
      </c>
      <c r="F88" s="65" t="s">
        <v>47</v>
      </c>
      <c r="G88" s="15">
        <f t="shared" ref="G88" si="43">SUM(G77:G84)</f>
        <v>53211.600000000013</v>
      </c>
      <c r="H88" s="15"/>
      <c r="I88" s="15"/>
      <c r="J88" s="15">
        <f t="shared" ref="J88:M88" si="44">SUM(J77:J84)</f>
        <v>0</v>
      </c>
      <c r="K88" s="15">
        <f t="shared" si="44"/>
        <v>26176.9</v>
      </c>
      <c r="L88" s="15">
        <f t="shared" si="44"/>
        <v>3053.7999999999997</v>
      </c>
      <c r="M88" s="15">
        <f t="shared" si="44"/>
        <v>543.20000000000005</v>
      </c>
      <c r="N88" s="15">
        <v>0</v>
      </c>
      <c r="O88" s="65" t="s">
        <v>47</v>
      </c>
      <c r="P88" s="15">
        <f t="shared" ref="P88" si="45">SUM(P77:P84)</f>
        <v>29774</v>
      </c>
      <c r="Q88" s="15"/>
      <c r="R88" s="15"/>
      <c r="S88" s="15">
        <f t="shared" ref="S88:V88" si="46">SUM(S77:S84)</f>
        <v>0</v>
      </c>
      <c r="T88" s="15">
        <f t="shared" si="46"/>
        <v>59878.100000000006</v>
      </c>
      <c r="U88" s="15">
        <f t="shared" si="46"/>
        <v>22188</v>
      </c>
      <c r="V88" s="15">
        <f t="shared" si="46"/>
        <v>919.40000000000009</v>
      </c>
      <c r="W88" s="15">
        <v>0</v>
      </c>
      <c r="X88" s="65" t="s">
        <v>47</v>
      </c>
      <c r="Y88" s="15">
        <f>SUM(Y77:Y84)</f>
        <v>82985.5</v>
      </c>
      <c r="Z88" s="15"/>
    </row>
    <row r="89" spans="1:26" ht="12" customHeight="1">
      <c r="A89" s="26" t="s">
        <v>34</v>
      </c>
      <c r="B89" s="27">
        <f>B88/B86</f>
        <v>0</v>
      </c>
      <c r="C89" s="27">
        <f>C88/C86</f>
        <v>0.99627518683189875</v>
      </c>
      <c r="D89" s="27">
        <f>D88/D86</f>
        <v>0.98389501938562474</v>
      </c>
      <c r="E89" s="27">
        <f>E88/E86</f>
        <v>8.1286056913204119E-2</v>
      </c>
      <c r="F89" s="65" t="s">
        <v>47</v>
      </c>
      <c r="G89" s="27">
        <f>G88/G86</f>
        <v>0.28393300215037703</v>
      </c>
      <c r="H89" s="27"/>
      <c r="I89" s="27"/>
      <c r="J89" s="27">
        <f t="shared" ref="J89:M89" si="47">J88/J86</f>
        <v>0</v>
      </c>
      <c r="K89" s="27">
        <f t="shared" si="47"/>
        <v>0.9146462052362534</v>
      </c>
      <c r="L89" s="27">
        <f t="shared" si="47"/>
        <v>0.42918177474210867</v>
      </c>
      <c r="M89" s="27">
        <f t="shared" si="47"/>
        <v>1.7325903693237093E-2</v>
      </c>
      <c r="N89" s="27">
        <v>0</v>
      </c>
      <c r="O89" s="65" t="s">
        <v>47</v>
      </c>
      <c r="P89" s="27">
        <f t="shared" ref="P89" si="48">P88/P86</f>
        <v>0.15434108269953306</v>
      </c>
      <c r="Q89" s="27"/>
      <c r="R89" s="27"/>
      <c r="S89" s="27">
        <f t="shared" ref="S89:V89" si="49">S88/S86</f>
        <v>0</v>
      </c>
      <c r="T89" s="27">
        <f t="shared" si="49"/>
        <v>0.95886425106770734</v>
      </c>
      <c r="U89" s="27">
        <f t="shared" si="49"/>
        <v>0.83530350716038959</v>
      </c>
      <c r="V89" s="27">
        <f t="shared" si="49"/>
        <v>2.5553085047248472E-2</v>
      </c>
      <c r="W89" s="27">
        <v>0</v>
      </c>
      <c r="X89" s="65" t="s">
        <v>47</v>
      </c>
      <c r="Y89" s="27">
        <f t="shared" ref="Y89" si="50">Y88/Y86</f>
        <v>0.21819949232145405</v>
      </c>
      <c r="Z89" s="27"/>
    </row>
    <row r="90" spans="1:26" ht="12" customHeight="1">
      <c r="A90" s="42" t="s">
        <v>35</v>
      </c>
      <c r="B90" s="43">
        <f>B88/G88</f>
        <v>0</v>
      </c>
      <c r="C90" s="43">
        <f>C88/G88</f>
        <v>0.63334310563862006</v>
      </c>
      <c r="D90" s="43">
        <f>D88/G88</f>
        <v>0.35958700734426319</v>
      </c>
      <c r="E90" s="43">
        <f>E88/G88</f>
        <v>7.0698870171165664E-3</v>
      </c>
      <c r="F90" s="18" t="s">
        <v>47</v>
      </c>
      <c r="G90" s="43">
        <f>G88/G88</f>
        <v>1</v>
      </c>
      <c r="H90" s="43"/>
      <c r="I90" s="43"/>
      <c r="J90" s="43">
        <f>J88/P88</f>
        <v>0</v>
      </c>
      <c r="K90" s="43">
        <f>K88/P88</f>
        <v>0.87918653859071683</v>
      </c>
      <c r="L90" s="43">
        <f>L88/P88</f>
        <v>0.10256599717874655</v>
      </c>
      <c r="M90" s="43">
        <f>M88/P88</f>
        <v>1.8244105595485997E-2</v>
      </c>
      <c r="N90" s="43">
        <v>0</v>
      </c>
      <c r="O90" s="18" t="s">
        <v>47</v>
      </c>
      <c r="P90" s="43">
        <f>P88/P88</f>
        <v>1</v>
      </c>
      <c r="Q90" s="43"/>
      <c r="R90" s="43"/>
      <c r="S90" s="43">
        <f>S88/Y88</f>
        <v>0</v>
      </c>
      <c r="T90" s="43">
        <f>T88/Y88</f>
        <v>0.72154894529767255</v>
      </c>
      <c r="U90" s="43">
        <f>U88/Y88</f>
        <v>0.26737201077296635</v>
      </c>
      <c r="V90" s="43">
        <f>V88/Y88</f>
        <v>1.1079043929361154E-2</v>
      </c>
      <c r="W90" s="43">
        <v>0</v>
      </c>
      <c r="X90" s="18" t="s">
        <v>47</v>
      </c>
      <c r="Y90" s="43">
        <f>Y88/Y88</f>
        <v>1</v>
      </c>
      <c r="Z90" s="43"/>
    </row>
    <row r="91" spans="1:26" ht="12" customHeight="1">
      <c r="A91" s="28"/>
      <c r="B91" s="54"/>
      <c r="C91" s="54"/>
      <c r="D91" s="54"/>
      <c r="E91" s="54"/>
      <c r="F91" s="55"/>
      <c r="G91" s="54"/>
      <c r="H91" s="54"/>
      <c r="I91" s="54"/>
      <c r="J91" s="54"/>
      <c r="K91" s="54"/>
      <c r="L91" s="54"/>
      <c r="M91" s="54"/>
      <c r="N91" s="8"/>
      <c r="O91" s="55"/>
      <c r="P91" s="54"/>
      <c r="Q91" s="54"/>
      <c r="R91" s="54"/>
      <c r="S91" s="54"/>
      <c r="T91" s="54"/>
      <c r="U91" s="54"/>
      <c r="V91" s="54"/>
      <c r="W91" s="8"/>
      <c r="X91" s="55"/>
      <c r="Y91" s="54"/>
      <c r="Z91" s="54"/>
    </row>
    <row r="92" spans="1:26" ht="12" customHeight="1">
      <c r="A92" s="15" t="s">
        <v>143</v>
      </c>
      <c r="B92" s="131"/>
      <c r="C92" s="131"/>
      <c r="D92" s="15"/>
      <c r="E92" s="15"/>
      <c r="F92" s="15"/>
      <c r="G92" s="15"/>
      <c r="H92" s="15"/>
      <c r="I92" s="15"/>
      <c r="J92" s="15"/>
      <c r="K92" s="15"/>
      <c r="L92" s="15"/>
      <c r="O92" s="15"/>
      <c r="X92" s="15"/>
    </row>
    <row r="93" spans="1:26" ht="12" customHeight="1">
      <c r="A93" s="15" t="s">
        <v>144</v>
      </c>
      <c r="B93" s="131"/>
      <c r="C93" s="88"/>
      <c r="D93" s="15"/>
      <c r="E93" s="15"/>
      <c r="F93" s="15"/>
      <c r="G93" s="15"/>
      <c r="H93" s="15"/>
      <c r="I93" s="15"/>
      <c r="J93" s="15"/>
      <c r="K93" s="15"/>
      <c r="L93" s="15"/>
      <c r="O93" s="15"/>
      <c r="X93" s="15"/>
    </row>
    <row r="94" spans="1:26" ht="12" customHeight="1">
      <c r="A94" s="90" t="s">
        <v>145</v>
      </c>
      <c r="B94" s="131"/>
      <c r="C94" s="15"/>
      <c r="D94" s="15"/>
      <c r="E94" s="15"/>
      <c r="F94" s="15"/>
      <c r="G94" s="15"/>
      <c r="H94" s="15"/>
      <c r="I94" s="15"/>
      <c r="J94" s="15"/>
      <c r="K94" s="15"/>
      <c r="L94" s="15"/>
      <c r="O94" s="15"/>
      <c r="X94" s="15"/>
    </row>
    <row r="95" spans="1:26" ht="12" customHeight="1">
      <c r="A95" s="90"/>
      <c r="B95" s="131"/>
      <c r="C95" s="15"/>
      <c r="D95" s="15"/>
      <c r="E95" s="15"/>
      <c r="F95" s="15"/>
      <c r="G95" s="15"/>
      <c r="H95" s="15"/>
      <c r="I95" s="15"/>
      <c r="J95" s="15"/>
      <c r="K95" s="15"/>
      <c r="L95" s="15"/>
      <c r="O95" s="15"/>
      <c r="X95" s="15"/>
    </row>
    <row r="96" spans="1:26" ht="12" customHeight="1">
      <c r="A96" s="22"/>
      <c r="B96" s="129"/>
      <c r="C96" s="129"/>
      <c r="D96" s="129"/>
      <c r="E96" s="15"/>
      <c r="F96" s="15"/>
      <c r="G96" s="15"/>
      <c r="H96" s="15"/>
      <c r="I96" s="15"/>
      <c r="J96" s="15"/>
      <c r="K96" s="15"/>
      <c r="L96" s="15"/>
      <c r="O96" s="15"/>
      <c r="X96" s="15"/>
    </row>
    <row r="97" spans="1:24" ht="12" customHeight="1">
      <c r="A97" s="91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O97" s="15"/>
      <c r="X97" s="15"/>
    </row>
    <row r="98" spans="1:24" ht="12" customHeight="1">
      <c r="A98" s="130"/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3"/>
      <c r="O98" s="130"/>
      <c r="X98" s="130"/>
    </row>
    <row r="99" spans="1:24" ht="15" customHeight="1">
      <c r="A99" s="31" t="s">
        <v>30</v>
      </c>
      <c r="B99" s="30" t="s">
        <v>150</v>
      </c>
    </row>
    <row r="100" spans="1:24" ht="12" customHeight="1">
      <c r="B100" t="s">
        <v>79</v>
      </c>
    </row>
    <row r="102" spans="1:24" ht="12" customHeight="1">
      <c r="G102" s="110" t="s">
        <v>90</v>
      </c>
      <c r="H102" s="111">
        <f>G21-'2001'!G21</f>
        <v>-15</v>
      </c>
    </row>
    <row r="103" spans="1:24" ht="12" customHeight="1">
      <c r="D103" s="135"/>
      <c r="G103" s="110" t="s">
        <v>91</v>
      </c>
      <c r="H103" s="111">
        <f>G9-'2001'!G9</f>
        <v>-69</v>
      </c>
    </row>
    <row r="104" spans="1:24" ht="12" customHeight="1">
      <c r="G104" s="106" t="s">
        <v>98</v>
      </c>
      <c r="H104" s="103">
        <f>H102-H103</f>
        <v>54</v>
      </c>
    </row>
    <row r="105" spans="1:24" ht="12" customHeight="1">
      <c r="G105" s="110" t="s">
        <v>92</v>
      </c>
      <c r="H105" s="111">
        <f>P21-'2001'!P21</f>
        <v>4</v>
      </c>
    </row>
    <row r="106" spans="1:24" ht="12" customHeight="1">
      <c r="G106" s="110" t="s">
        <v>93</v>
      </c>
      <c r="H106" s="112">
        <f>P9-'2001'!P9</f>
        <v>-28</v>
      </c>
    </row>
    <row r="107" spans="1:24" ht="12" customHeight="1">
      <c r="G107" s="106" t="s">
        <v>99</v>
      </c>
      <c r="H107" s="109">
        <f>H105-H106</f>
        <v>32</v>
      </c>
    </row>
    <row r="108" spans="1:24" ht="12" customHeight="1">
      <c r="G108" s="110" t="s">
        <v>94</v>
      </c>
      <c r="H108" s="111">
        <f>G46-'2001'!G46</f>
        <v>-7485</v>
      </c>
    </row>
    <row r="109" spans="1:24" ht="12" customHeight="1">
      <c r="G109" s="110" t="s">
        <v>95</v>
      </c>
      <c r="H109" s="111">
        <f>G34-'2001'!G34</f>
        <v>-30278.5</v>
      </c>
    </row>
    <row r="110" spans="1:24" ht="12" customHeight="1">
      <c r="G110" s="106" t="s">
        <v>100</v>
      </c>
      <c r="H110" s="103">
        <f>H108-H109</f>
        <v>22793.5</v>
      </c>
    </row>
    <row r="111" spans="1:24" ht="12" customHeight="1">
      <c r="G111" s="110" t="s">
        <v>96</v>
      </c>
      <c r="H111" s="111">
        <f>P46-'2001'!P46</f>
        <v>7031</v>
      </c>
    </row>
    <row r="112" spans="1:24" ht="12" customHeight="1">
      <c r="G112" s="110" t="s">
        <v>97</v>
      </c>
      <c r="H112" s="111">
        <f>P34-'2001'!P34</f>
        <v>25228</v>
      </c>
    </row>
    <row r="113" spans="7:8" ht="12" customHeight="1">
      <c r="G113" s="107" t="s">
        <v>101</v>
      </c>
      <c r="H113" s="103">
        <f>H111-H112</f>
        <v>-18197</v>
      </c>
    </row>
    <row r="114" spans="7:8" ht="12" customHeight="1">
      <c r="G114" s="110" t="s">
        <v>183</v>
      </c>
      <c r="H114" s="111">
        <f>G88-'2001'!G88</f>
        <v>713.6000000000131</v>
      </c>
    </row>
    <row r="115" spans="7:8" ht="12" customHeight="1">
      <c r="G115" s="110" t="s">
        <v>184</v>
      </c>
      <c r="H115" s="111">
        <f>G76-'2001'!G76</f>
        <v>1162.5</v>
      </c>
    </row>
    <row r="116" spans="7:8" ht="12" customHeight="1">
      <c r="G116" s="106" t="s">
        <v>185</v>
      </c>
      <c r="H116" s="103">
        <f>H114-H115</f>
        <v>-448.8999999999869</v>
      </c>
    </row>
    <row r="117" spans="7:8" ht="12" customHeight="1">
      <c r="G117" s="110" t="s">
        <v>186</v>
      </c>
      <c r="H117" s="111">
        <f>P88-'2001'!P88</f>
        <v>831</v>
      </c>
    </row>
    <row r="118" spans="7:8" ht="12" customHeight="1">
      <c r="G118" s="110" t="s">
        <v>187</v>
      </c>
      <c r="H118" s="111">
        <f>P76-'2001'!P76</f>
        <v>3052.3999999999942</v>
      </c>
    </row>
    <row r="119" spans="7:8" ht="12" customHeight="1">
      <c r="G119" s="107" t="s">
        <v>188</v>
      </c>
      <c r="H119" s="103">
        <f>H117-H118</f>
        <v>-2221.3999999999942</v>
      </c>
    </row>
    <row r="121" spans="7:8" ht="12" customHeight="1">
      <c r="G121" s="31"/>
    </row>
  </sheetData>
  <mergeCells count="18">
    <mergeCell ref="B6:G6"/>
    <mergeCell ref="J6:P6"/>
    <mergeCell ref="S6:Y6"/>
    <mergeCell ref="N24:P24"/>
    <mergeCell ref="T27:T28"/>
    <mergeCell ref="U27:U28"/>
    <mergeCell ref="B31:G31"/>
    <mergeCell ref="J31:P31"/>
    <mergeCell ref="S31:Y31"/>
    <mergeCell ref="N49:P49"/>
    <mergeCell ref="B52:G52"/>
    <mergeCell ref="J52:P52"/>
    <mergeCell ref="S52:Y52"/>
    <mergeCell ref="T69:T70"/>
    <mergeCell ref="U69:U70"/>
    <mergeCell ref="B73:G73"/>
    <mergeCell ref="J73:P73"/>
    <mergeCell ref="S73:Y73"/>
  </mergeCells>
  <hyperlinks>
    <hyperlink ref="B99" r:id="rId1" display="http://webarchive.nationalarchives.gov.uk/20130401151655/http:/www.education.gov.uk/rsgateway/DB/VOL/v000359/sese2002.pdf"/>
  </hyperlinks>
  <pageMargins left="0.7" right="0.7" top="0.75" bottom="0.75" header="0.3" footer="0.3"/>
  <pageSetup paperSize="9" orientation="portrait"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Z121"/>
  <sheetViews>
    <sheetView workbookViewId="0"/>
  </sheetViews>
  <sheetFormatPr defaultRowHeight="12" customHeight="1"/>
  <cols>
    <col min="1" max="1" width="20.7109375" customWidth="1"/>
    <col min="2" max="2" width="9.140625" customWidth="1"/>
    <col min="9" max="9" width="1.5703125" customWidth="1"/>
    <col min="18" max="18" width="1.5703125" style="40" customWidth="1"/>
  </cols>
  <sheetData>
    <row r="1" spans="1:26" ht="12" customHeight="1">
      <c r="A1" s="22"/>
      <c r="B1" s="132"/>
      <c r="C1" s="132"/>
      <c r="D1" s="132"/>
      <c r="E1" s="132"/>
      <c r="F1" s="132"/>
      <c r="G1" s="132"/>
      <c r="H1" s="132"/>
      <c r="I1" s="132"/>
      <c r="J1" s="133"/>
      <c r="K1" s="133"/>
      <c r="L1" s="133"/>
      <c r="M1" s="133"/>
      <c r="N1" s="133"/>
      <c r="O1" s="1"/>
      <c r="P1" s="1"/>
      <c r="Q1" s="1"/>
    </row>
    <row r="2" spans="1:26" ht="12" customHeight="1">
      <c r="A2" s="1" t="s">
        <v>170</v>
      </c>
      <c r="B2" s="4"/>
      <c r="C2" s="4"/>
      <c r="D2" s="1"/>
      <c r="E2" s="1"/>
      <c r="F2" s="1"/>
      <c r="G2" s="1"/>
      <c r="H2" s="1"/>
      <c r="I2" s="1"/>
      <c r="J2" s="133"/>
      <c r="K2" s="133"/>
      <c r="L2" s="133"/>
      <c r="M2" s="133"/>
      <c r="N2" s="133"/>
      <c r="O2" s="1"/>
      <c r="P2" s="1"/>
      <c r="Q2" s="1"/>
    </row>
    <row r="3" spans="1:26" ht="12" customHeight="1">
      <c r="A3" s="204" t="s">
        <v>146</v>
      </c>
      <c r="B3" s="4"/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6" ht="12" customHeight="1">
      <c r="A4" s="22" t="s">
        <v>46</v>
      </c>
      <c r="B4" s="4"/>
      <c r="C4" s="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26" ht="12" customHeight="1">
      <c r="A5" s="6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6" ht="12" customHeight="1">
      <c r="A6" s="8"/>
      <c r="B6" s="293" t="s">
        <v>139</v>
      </c>
      <c r="C6" s="293"/>
      <c r="D6" s="293"/>
      <c r="E6" s="293"/>
      <c r="F6" s="293"/>
      <c r="G6" s="293"/>
      <c r="H6" s="52"/>
      <c r="I6" s="8"/>
      <c r="J6" s="293" t="s">
        <v>140</v>
      </c>
      <c r="K6" s="294"/>
      <c r="L6" s="294"/>
      <c r="M6" s="294"/>
      <c r="N6" s="294"/>
      <c r="O6" s="294"/>
      <c r="P6" s="294"/>
      <c r="Q6" s="63"/>
      <c r="R6" s="8"/>
      <c r="S6" s="293" t="s">
        <v>141</v>
      </c>
      <c r="T6" s="294"/>
      <c r="U6" s="294"/>
      <c r="V6" s="294"/>
      <c r="W6" s="294"/>
      <c r="X6" s="294"/>
      <c r="Y6" s="294"/>
      <c r="Z6" s="71"/>
    </row>
    <row r="7" spans="1:26" ht="24" customHeight="1">
      <c r="A7" s="9"/>
      <c r="B7" s="10" t="s">
        <v>4</v>
      </c>
      <c r="C7" s="10" t="s">
        <v>5</v>
      </c>
      <c r="D7" s="10" t="s">
        <v>6</v>
      </c>
      <c r="E7" s="10" t="s">
        <v>7</v>
      </c>
      <c r="F7" s="10" t="s">
        <v>10</v>
      </c>
      <c r="G7" s="10" t="s">
        <v>8</v>
      </c>
      <c r="H7" s="53" t="s">
        <v>33</v>
      </c>
      <c r="I7" s="10"/>
      <c r="J7" s="10" t="s">
        <v>4</v>
      </c>
      <c r="K7" s="10" t="s">
        <v>5</v>
      </c>
      <c r="L7" s="10" t="s">
        <v>6</v>
      </c>
      <c r="M7" s="10" t="s">
        <v>7</v>
      </c>
      <c r="N7" s="10" t="s">
        <v>9</v>
      </c>
      <c r="O7" s="10" t="s">
        <v>10</v>
      </c>
      <c r="P7" s="11" t="s">
        <v>8</v>
      </c>
      <c r="Q7" s="53" t="s">
        <v>33</v>
      </c>
      <c r="R7" s="10"/>
      <c r="S7" s="10" t="s">
        <v>4</v>
      </c>
      <c r="T7" s="10" t="s">
        <v>5</v>
      </c>
      <c r="U7" s="10" t="s">
        <v>6</v>
      </c>
      <c r="V7" s="10" t="s">
        <v>7</v>
      </c>
      <c r="W7" s="10" t="s">
        <v>9</v>
      </c>
      <c r="X7" s="10" t="s">
        <v>10</v>
      </c>
      <c r="Y7" s="11" t="s">
        <v>8</v>
      </c>
      <c r="Z7" s="53" t="s">
        <v>33</v>
      </c>
    </row>
    <row r="8" spans="1:26" ht="12" customHeight="1">
      <c r="A8" s="8"/>
      <c r="B8" s="15"/>
      <c r="C8" s="15"/>
      <c r="D8" s="15"/>
      <c r="E8" s="15"/>
      <c r="F8" s="6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2" customHeight="1">
      <c r="A9" s="16" t="s">
        <v>11</v>
      </c>
      <c r="B9" s="206">
        <v>11153</v>
      </c>
      <c r="C9" s="207">
        <v>17</v>
      </c>
      <c r="D9" s="207">
        <v>40</v>
      </c>
      <c r="E9" s="207">
        <v>326</v>
      </c>
      <c r="F9" s="55" t="s">
        <v>47</v>
      </c>
      <c r="G9" s="208">
        <f>SUM(B9:F9)</f>
        <v>11536</v>
      </c>
      <c r="H9" s="72">
        <f>G9/G19</f>
        <v>0.64587649067801356</v>
      </c>
      <c r="I9" s="8"/>
      <c r="J9" s="206">
        <v>2248</v>
      </c>
      <c r="K9" s="207">
        <v>44</v>
      </c>
      <c r="L9" s="207">
        <v>58</v>
      </c>
      <c r="M9" s="207">
        <v>500</v>
      </c>
      <c r="N9" s="15">
        <v>15</v>
      </c>
      <c r="O9" s="8">
        <v>2</v>
      </c>
      <c r="P9" s="206">
        <v>2850</v>
      </c>
      <c r="Q9" s="27">
        <f>P9/P19</f>
        <v>0.82513028372900987</v>
      </c>
      <c r="R9" s="15"/>
      <c r="S9" s="15">
        <f>B9+J9</f>
        <v>13401</v>
      </c>
      <c r="T9" s="15">
        <f t="shared" ref="T9:V17" si="0">C9+K9</f>
        <v>61</v>
      </c>
      <c r="U9" s="15">
        <f t="shared" si="0"/>
        <v>98</v>
      </c>
      <c r="V9" s="15">
        <f>E9+M9</f>
        <v>826</v>
      </c>
      <c r="W9" s="15">
        <f>N9</f>
        <v>15</v>
      </c>
      <c r="X9" s="15">
        <f>O9</f>
        <v>2</v>
      </c>
      <c r="Y9" s="15">
        <f>SUM(S9:X9)</f>
        <v>14403</v>
      </c>
      <c r="Z9" s="27">
        <f>Y9/Y19</f>
        <v>0.67572132301196342</v>
      </c>
    </row>
    <row r="10" spans="1:26" ht="12" customHeight="1">
      <c r="A10" s="17" t="s">
        <v>12</v>
      </c>
      <c r="B10" s="207">
        <v>0</v>
      </c>
      <c r="C10" s="206">
        <v>1933</v>
      </c>
      <c r="D10" s="206">
        <v>2522</v>
      </c>
      <c r="E10" s="207">
        <v>38</v>
      </c>
      <c r="F10" s="55" t="s">
        <v>47</v>
      </c>
      <c r="G10" s="208">
        <f t="shared" ref="G10:G17" si="1">SUM(B10:F10)</f>
        <v>4493</v>
      </c>
      <c r="H10" s="72">
        <f>G10/G19</f>
        <v>0.25155366440848775</v>
      </c>
      <c r="I10" s="8"/>
      <c r="J10" s="207">
        <v>0</v>
      </c>
      <c r="K10" s="207">
        <v>126</v>
      </c>
      <c r="L10" s="207">
        <v>63</v>
      </c>
      <c r="M10" s="207">
        <v>8</v>
      </c>
      <c r="N10" s="15">
        <v>0</v>
      </c>
      <c r="O10" s="8">
        <v>1</v>
      </c>
      <c r="P10" s="207">
        <v>197</v>
      </c>
      <c r="Q10" s="27">
        <f>P10/P19</f>
        <v>5.7035321366531555E-2</v>
      </c>
      <c r="R10" s="15"/>
      <c r="S10" s="15">
        <f t="shared" ref="S10:S17" si="2">B10+J10</f>
        <v>0</v>
      </c>
      <c r="T10" s="15">
        <f t="shared" si="0"/>
        <v>2059</v>
      </c>
      <c r="U10" s="15">
        <f t="shared" si="0"/>
        <v>2585</v>
      </c>
      <c r="V10" s="15">
        <f t="shared" si="0"/>
        <v>46</v>
      </c>
      <c r="W10" s="15">
        <f t="shared" ref="W10:X17" si="3">N10</f>
        <v>0</v>
      </c>
      <c r="X10" s="15">
        <f t="shared" si="3"/>
        <v>1</v>
      </c>
      <c r="Y10" s="15">
        <f>SUM(S10:X10)</f>
        <v>4691</v>
      </c>
      <c r="Z10" s="27">
        <f>Y10/Y19</f>
        <v>0.22007975604034719</v>
      </c>
    </row>
    <row r="11" spans="1:26" ht="12" customHeight="1">
      <c r="A11" s="17" t="s">
        <v>13</v>
      </c>
      <c r="B11" s="207">
        <v>0</v>
      </c>
      <c r="C11" s="206">
        <v>1724</v>
      </c>
      <c r="D11" s="207">
        <v>0</v>
      </c>
      <c r="E11" s="207">
        <v>0</v>
      </c>
      <c r="F11" s="55" t="s">
        <v>47</v>
      </c>
      <c r="G11" s="208">
        <f t="shared" si="1"/>
        <v>1724</v>
      </c>
      <c r="H11" s="72">
        <f>G11/G19</f>
        <v>9.6523150999384133E-2</v>
      </c>
      <c r="I11" s="8"/>
      <c r="J11" s="207">
        <v>0</v>
      </c>
      <c r="K11" s="207">
        <v>351</v>
      </c>
      <c r="L11" s="207">
        <v>0</v>
      </c>
      <c r="M11" s="207">
        <v>1</v>
      </c>
      <c r="N11" s="15">
        <v>0</v>
      </c>
      <c r="O11" s="8">
        <v>0</v>
      </c>
      <c r="P11" s="207">
        <v>352</v>
      </c>
      <c r="Q11" s="27">
        <f>P11/P19</f>
        <v>0.10191082802547771</v>
      </c>
      <c r="R11" s="15"/>
      <c r="S11" s="15">
        <f t="shared" si="2"/>
        <v>0</v>
      </c>
      <c r="T11" s="15">
        <f t="shared" si="0"/>
        <v>2075</v>
      </c>
      <c r="U11" s="15">
        <f t="shared" si="0"/>
        <v>0</v>
      </c>
      <c r="V11" s="15">
        <f t="shared" si="0"/>
        <v>1</v>
      </c>
      <c r="W11" s="15">
        <f t="shared" si="3"/>
        <v>0</v>
      </c>
      <c r="X11" s="15">
        <f t="shared" si="3"/>
        <v>0</v>
      </c>
      <c r="Y11" s="15">
        <f t="shared" ref="Y11:Y17" si="4">SUM(S11:X11)</f>
        <v>2076</v>
      </c>
      <c r="Z11" s="27">
        <f>Y11/Y19</f>
        <v>9.7396199859254046E-2</v>
      </c>
    </row>
    <row r="12" spans="1:26" ht="12" customHeight="1">
      <c r="A12" s="17" t="s">
        <v>14</v>
      </c>
      <c r="B12" s="207">
        <v>0</v>
      </c>
      <c r="C12" s="207">
        <v>3</v>
      </c>
      <c r="D12" s="207">
        <v>24</v>
      </c>
      <c r="E12" s="207">
        <v>0</v>
      </c>
      <c r="F12" s="55" t="s">
        <v>47</v>
      </c>
      <c r="G12" s="208">
        <f t="shared" si="1"/>
        <v>27</v>
      </c>
      <c r="H12" s="72">
        <f>G12/G19</f>
        <v>1.5116734785286378E-3</v>
      </c>
      <c r="I12" s="8"/>
      <c r="J12" s="207">
        <v>0</v>
      </c>
      <c r="K12" s="207">
        <v>0</v>
      </c>
      <c r="L12" s="207">
        <v>0</v>
      </c>
      <c r="M12" s="207">
        <v>0</v>
      </c>
      <c r="N12" s="15">
        <v>0</v>
      </c>
      <c r="O12" s="8">
        <v>0</v>
      </c>
      <c r="P12" s="207">
        <v>0</v>
      </c>
      <c r="Q12" s="27">
        <f>P12/P19</f>
        <v>0</v>
      </c>
      <c r="R12" s="15"/>
      <c r="S12" s="15">
        <f t="shared" si="2"/>
        <v>0</v>
      </c>
      <c r="T12" s="15">
        <f t="shared" si="0"/>
        <v>3</v>
      </c>
      <c r="U12" s="15">
        <f t="shared" si="0"/>
        <v>24</v>
      </c>
      <c r="V12" s="15">
        <f t="shared" si="0"/>
        <v>0</v>
      </c>
      <c r="W12" s="15">
        <f t="shared" si="3"/>
        <v>0</v>
      </c>
      <c r="X12" s="15">
        <f t="shared" si="3"/>
        <v>0</v>
      </c>
      <c r="Y12" s="15">
        <f t="shared" si="4"/>
        <v>27</v>
      </c>
      <c r="Z12" s="27">
        <f>Y12/Y19</f>
        <v>1.2667135819845179E-3</v>
      </c>
    </row>
    <row r="13" spans="1:26" ht="12" customHeight="1">
      <c r="A13" s="17" t="s">
        <v>15</v>
      </c>
      <c r="B13" s="207">
        <v>0</v>
      </c>
      <c r="C13" s="207">
        <v>20</v>
      </c>
      <c r="D13" s="207">
        <v>28</v>
      </c>
      <c r="E13" s="207">
        <v>1</v>
      </c>
      <c r="F13" s="55" t="s">
        <v>47</v>
      </c>
      <c r="G13" s="208">
        <f t="shared" si="1"/>
        <v>49</v>
      </c>
      <c r="H13" s="72">
        <f>G13/G19</f>
        <v>2.7434074239964168E-3</v>
      </c>
      <c r="I13" s="8"/>
      <c r="J13" s="207">
        <v>0</v>
      </c>
      <c r="K13" s="207">
        <v>21</v>
      </c>
      <c r="L13" s="207">
        <v>6</v>
      </c>
      <c r="M13" s="207">
        <v>1</v>
      </c>
      <c r="N13" s="15">
        <v>0</v>
      </c>
      <c r="O13" s="8">
        <v>0</v>
      </c>
      <c r="P13" s="207">
        <v>28</v>
      </c>
      <c r="Q13" s="27">
        <f>P13/P19</f>
        <v>8.1065431383902722E-3</v>
      </c>
      <c r="R13" s="15"/>
      <c r="S13" s="15">
        <f t="shared" si="2"/>
        <v>0</v>
      </c>
      <c r="T13" s="15">
        <f t="shared" si="0"/>
        <v>41</v>
      </c>
      <c r="U13" s="15">
        <f t="shared" si="0"/>
        <v>34</v>
      </c>
      <c r="V13" s="15">
        <f t="shared" si="0"/>
        <v>2</v>
      </c>
      <c r="W13" s="15">
        <f t="shared" si="3"/>
        <v>0</v>
      </c>
      <c r="X13" s="15">
        <f t="shared" si="3"/>
        <v>0</v>
      </c>
      <c r="Y13" s="15">
        <f t="shared" si="4"/>
        <v>77</v>
      </c>
      <c r="Z13" s="27">
        <f>Y13/Y19</f>
        <v>3.6124794745484401E-3</v>
      </c>
    </row>
    <row r="14" spans="1:26" ht="12" customHeight="1">
      <c r="A14" s="17" t="s">
        <v>16</v>
      </c>
      <c r="B14" s="207">
        <v>0</v>
      </c>
      <c r="C14" s="207">
        <v>28</v>
      </c>
      <c r="D14" s="207">
        <v>0</v>
      </c>
      <c r="E14" s="207">
        <v>0</v>
      </c>
      <c r="F14" s="55" t="s">
        <v>47</v>
      </c>
      <c r="G14" s="208">
        <f t="shared" si="1"/>
        <v>28</v>
      </c>
      <c r="H14" s="72">
        <f>G14/G19</f>
        <v>1.5676613851408096E-3</v>
      </c>
      <c r="I14" s="8"/>
      <c r="J14" s="207">
        <v>0</v>
      </c>
      <c r="K14" s="207">
        <v>5</v>
      </c>
      <c r="L14" s="207">
        <v>0</v>
      </c>
      <c r="M14" s="207">
        <v>0</v>
      </c>
      <c r="N14" s="15">
        <v>0</v>
      </c>
      <c r="O14" s="8">
        <v>0</v>
      </c>
      <c r="P14" s="207">
        <v>5</v>
      </c>
      <c r="Q14" s="27">
        <f>P14/P19</f>
        <v>1.4475969889982628E-3</v>
      </c>
      <c r="R14" s="15"/>
      <c r="S14" s="15">
        <f t="shared" si="2"/>
        <v>0</v>
      </c>
      <c r="T14" s="15">
        <f t="shared" si="0"/>
        <v>33</v>
      </c>
      <c r="U14" s="15">
        <f t="shared" si="0"/>
        <v>0</v>
      </c>
      <c r="V14" s="15">
        <f t="shared" si="0"/>
        <v>0</v>
      </c>
      <c r="W14" s="15">
        <f t="shared" si="3"/>
        <v>0</v>
      </c>
      <c r="X14" s="15">
        <f t="shared" si="3"/>
        <v>0</v>
      </c>
      <c r="Y14" s="15">
        <f t="shared" si="4"/>
        <v>33</v>
      </c>
      <c r="Z14" s="27">
        <f>Y14/Y19</f>
        <v>1.5482054890921886E-3</v>
      </c>
    </row>
    <row r="15" spans="1:26" ht="12" customHeight="1">
      <c r="A15" s="17" t="s">
        <v>17</v>
      </c>
      <c r="B15" s="207">
        <v>0</v>
      </c>
      <c r="C15" s="207">
        <v>2</v>
      </c>
      <c r="D15" s="207">
        <v>0</v>
      </c>
      <c r="E15" s="207">
        <v>0</v>
      </c>
      <c r="F15" s="55" t="s">
        <v>47</v>
      </c>
      <c r="G15" s="208">
        <f t="shared" si="1"/>
        <v>2</v>
      </c>
      <c r="H15" s="72">
        <f>G15/G19</f>
        <v>1.1197581322434354E-4</v>
      </c>
      <c r="I15" s="8"/>
      <c r="J15" s="207">
        <v>0</v>
      </c>
      <c r="K15" s="207">
        <v>2</v>
      </c>
      <c r="L15" s="207">
        <v>0</v>
      </c>
      <c r="M15" s="207">
        <v>0</v>
      </c>
      <c r="N15" s="15">
        <v>0</v>
      </c>
      <c r="O15" s="8">
        <v>0</v>
      </c>
      <c r="P15" s="207">
        <v>2</v>
      </c>
      <c r="Q15" s="27">
        <f>P15/P19</f>
        <v>5.7903879559930511E-4</v>
      </c>
      <c r="R15" s="15"/>
      <c r="S15" s="15">
        <f t="shared" si="2"/>
        <v>0</v>
      </c>
      <c r="T15" s="15">
        <f t="shared" si="0"/>
        <v>4</v>
      </c>
      <c r="U15" s="15">
        <f t="shared" si="0"/>
        <v>0</v>
      </c>
      <c r="V15" s="15">
        <f t="shared" si="0"/>
        <v>0</v>
      </c>
      <c r="W15" s="15">
        <f t="shared" si="3"/>
        <v>0</v>
      </c>
      <c r="X15" s="15">
        <f t="shared" si="3"/>
        <v>0</v>
      </c>
      <c r="Y15" s="15">
        <f t="shared" si="4"/>
        <v>4</v>
      </c>
      <c r="Z15" s="27">
        <f>Y15/Y19</f>
        <v>1.8766127140511376E-4</v>
      </c>
    </row>
    <row r="16" spans="1:26" ht="12" customHeight="1">
      <c r="A16" s="17" t="s">
        <v>18</v>
      </c>
      <c r="B16" s="207">
        <v>0</v>
      </c>
      <c r="C16" s="207">
        <v>1</v>
      </c>
      <c r="D16" s="207">
        <v>0</v>
      </c>
      <c r="E16" s="207">
        <v>0</v>
      </c>
      <c r="F16" s="55" t="s">
        <v>47</v>
      </c>
      <c r="G16" s="208">
        <f t="shared" si="1"/>
        <v>1</v>
      </c>
      <c r="H16" s="72">
        <f>G16/G19</f>
        <v>5.5987906612171768E-5</v>
      </c>
      <c r="I16" s="8"/>
      <c r="J16" s="207">
        <v>0</v>
      </c>
      <c r="K16" s="207">
        <v>1</v>
      </c>
      <c r="L16" s="207">
        <v>0</v>
      </c>
      <c r="M16" s="207">
        <v>0</v>
      </c>
      <c r="N16" s="15">
        <v>0</v>
      </c>
      <c r="O16" s="8">
        <v>0</v>
      </c>
      <c r="P16" s="207">
        <v>1</v>
      </c>
      <c r="Q16" s="27">
        <f>P16/P19</f>
        <v>2.8951939779965256E-4</v>
      </c>
      <c r="R16" s="15"/>
      <c r="S16" s="15">
        <f t="shared" si="2"/>
        <v>0</v>
      </c>
      <c r="T16" s="15">
        <f t="shared" si="0"/>
        <v>2</v>
      </c>
      <c r="U16" s="15">
        <f t="shared" si="0"/>
        <v>0</v>
      </c>
      <c r="V16" s="15">
        <f t="shared" si="0"/>
        <v>0</v>
      </c>
      <c r="W16" s="15">
        <f t="shared" si="3"/>
        <v>0</v>
      </c>
      <c r="X16" s="15">
        <f t="shared" si="3"/>
        <v>0</v>
      </c>
      <c r="Y16" s="15">
        <f t="shared" si="4"/>
        <v>2</v>
      </c>
      <c r="Z16" s="27">
        <f>Y16/Y19</f>
        <v>9.383063570255688E-5</v>
      </c>
    </row>
    <row r="17" spans="1:26" ht="12" customHeight="1">
      <c r="A17" s="17" t="s">
        <v>19</v>
      </c>
      <c r="B17" s="207">
        <v>0</v>
      </c>
      <c r="C17" s="207">
        <v>1</v>
      </c>
      <c r="D17" s="207">
        <v>0</v>
      </c>
      <c r="E17" s="207">
        <v>0</v>
      </c>
      <c r="F17" s="55" t="s">
        <v>47</v>
      </c>
      <c r="G17" s="208">
        <f t="shared" si="1"/>
        <v>1</v>
      </c>
      <c r="H17" s="72">
        <f>G17/G19</f>
        <v>5.5987906612171768E-5</v>
      </c>
      <c r="I17" s="8"/>
      <c r="J17" s="207">
        <v>0</v>
      </c>
      <c r="K17" s="207">
        <v>1</v>
      </c>
      <c r="L17" s="207">
        <v>0</v>
      </c>
      <c r="M17" s="207">
        <v>0</v>
      </c>
      <c r="N17" s="15">
        <v>0</v>
      </c>
      <c r="O17" s="8">
        <v>0</v>
      </c>
      <c r="P17" s="207">
        <v>1</v>
      </c>
      <c r="Q17" s="27">
        <f>P17/P19</f>
        <v>2.8951939779965256E-4</v>
      </c>
      <c r="R17" s="15"/>
      <c r="S17" s="15">
        <f t="shared" si="2"/>
        <v>0</v>
      </c>
      <c r="T17" s="15">
        <f t="shared" si="0"/>
        <v>2</v>
      </c>
      <c r="U17" s="15">
        <f t="shared" si="0"/>
        <v>0</v>
      </c>
      <c r="V17" s="15">
        <f t="shared" si="0"/>
        <v>0</v>
      </c>
      <c r="W17" s="15">
        <f t="shared" si="3"/>
        <v>0</v>
      </c>
      <c r="X17" s="15">
        <f t="shared" si="3"/>
        <v>0</v>
      </c>
      <c r="Y17" s="15">
        <f t="shared" si="4"/>
        <v>2</v>
      </c>
      <c r="Z17" s="27">
        <f>Y17/Y19</f>
        <v>9.383063570255688E-5</v>
      </c>
    </row>
    <row r="18" spans="1:26" ht="12" customHeight="1">
      <c r="A18" s="17"/>
      <c r="B18" s="206"/>
      <c r="C18" s="206"/>
      <c r="D18" s="8"/>
      <c r="E18" s="8"/>
      <c r="F18" s="55"/>
      <c r="G18" s="8"/>
      <c r="H18" s="8"/>
      <c r="I18" s="8"/>
      <c r="J18" s="8"/>
      <c r="K18" s="8"/>
      <c r="L18" s="8"/>
      <c r="M18" s="8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s="140" customFormat="1" ht="12" customHeight="1">
      <c r="A19" s="160" t="s">
        <v>8</v>
      </c>
      <c r="B19" s="161">
        <f>SUM(B9:B17)</f>
        <v>11153</v>
      </c>
      <c r="C19" s="161">
        <f t="shared" ref="C19:E19" si="5">SUM(C9:C17)</f>
        <v>3729</v>
      </c>
      <c r="D19" s="161">
        <f t="shared" si="5"/>
        <v>2614</v>
      </c>
      <c r="E19" s="161">
        <f t="shared" si="5"/>
        <v>365</v>
      </c>
      <c r="F19" s="205" t="s">
        <v>47</v>
      </c>
      <c r="G19" s="161">
        <f t="shared" ref="G19" si="6">SUM(B19:F19)</f>
        <v>17861</v>
      </c>
      <c r="H19" s="162">
        <f>G19/G19</f>
        <v>1</v>
      </c>
      <c r="I19" s="163"/>
      <c r="J19" s="161">
        <f>SUM(J9:J17)</f>
        <v>2248</v>
      </c>
      <c r="K19" s="161">
        <f t="shared" ref="K19:O19" si="7">SUM(K9:K17)</f>
        <v>551</v>
      </c>
      <c r="L19" s="161">
        <f t="shared" si="7"/>
        <v>127</v>
      </c>
      <c r="M19" s="161">
        <f t="shared" si="7"/>
        <v>510</v>
      </c>
      <c r="N19" s="161">
        <f t="shared" si="7"/>
        <v>15</v>
      </c>
      <c r="O19" s="161">
        <f t="shared" si="7"/>
        <v>3</v>
      </c>
      <c r="P19" s="161">
        <f t="shared" ref="P19" si="8">SUM(J19:O19)</f>
        <v>3454</v>
      </c>
      <c r="Q19" s="162">
        <f>P19/P19</f>
        <v>1</v>
      </c>
      <c r="R19" s="163"/>
      <c r="S19" s="163">
        <f t="shared" ref="S19:V19" si="9">B19+J19</f>
        <v>13401</v>
      </c>
      <c r="T19" s="163">
        <f t="shared" si="9"/>
        <v>4280</v>
      </c>
      <c r="U19" s="163">
        <f t="shared" si="9"/>
        <v>2741</v>
      </c>
      <c r="V19" s="163">
        <f t="shared" si="9"/>
        <v>875</v>
      </c>
      <c r="W19" s="163">
        <f>N19</f>
        <v>15</v>
      </c>
      <c r="X19" s="163">
        <f>O19</f>
        <v>3</v>
      </c>
      <c r="Y19" s="163">
        <f t="shared" ref="Y19" si="10">SUM(S19:X19)</f>
        <v>21315</v>
      </c>
      <c r="Z19" s="162">
        <f>Y19/Y19</f>
        <v>1</v>
      </c>
    </row>
    <row r="20" spans="1:26" ht="12" customHeight="1">
      <c r="A20" s="13" t="s">
        <v>33</v>
      </c>
      <c r="B20" s="39">
        <f>B19/G19</f>
        <v>0.62443312244555171</v>
      </c>
      <c r="C20" s="39">
        <f>C19/G19</f>
        <v>0.20877890375678854</v>
      </c>
      <c r="D20" s="39">
        <f>D19/G19</f>
        <v>0.14635238788421701</v>
      </c>
      <c r="E20" s="39">
        <f>E19/G19</f>
        <v>2.0435585913442696E-2</v>
      </c>
      <c r="F20" s="66" t="s">
        <v>47</v>
      </c>
      <c r="G20" s="39">
        <f>G19/G19</f>
        <v>1</v>
      </c>
      <c r="H20" s="39"/>
      <c r="I20" s="39"/>
      <c r="J20" s="39">
        <f>J19/P19</f>
        <v>0.65083960625361903</v>
      </c>
      <c r="K20" s="39">
        <f>K19/P19</f>
        <v>0.15952518818760858</v>
      </c>
      <c r="L20" s="39">
        <f>L19/P19</f>
        <v>3.6768963520555878E-2</v>
      </c>
      <c r="M20" s="39">
        <f>M19/P19</f>
        <v>0.14765489287782282</v>
      </c>
      <c r="N20" s="39">
        <f>N19/P19</f>
        <v>4.3427909669947889E-3</v>
      </c>
      <c r="O20" s="39">
        <f>O19/P19</f>
        <v>8.6855819339895772E-4</v>
      </c>
      <c r="P20" s="39">
        <f>P19/P19</f>
        <v>1</v>
      </c>
      <c r="Q20" s="39"/>
      <c r="R20" s="39"/>
      <c r="S20" s="39">
        <f>S19/Y19</f>
        <v>0.6287121745249824</v>
      </c>
      <c r="T20" s="39">
        <f>T19/Y19</f>
        <v>0.20079756040347174</v>
      </c>
      <c r="U20" s="39">
        <f>U19/Y19</f>
        <v>0.1285948862303542</v>
      </c>
      <c r="V20" s="39">
        <f>V19/Y19</f>
        <v>4.1050903119868636E-2</v>
      </c>
      <c r="W20" s="39">
        <f>W19/Y19</f>
        <v>7.0372976776917663E-4</v>
      </c>
      <c r="X20" s="39">
        <f>X19/Y19</f>
        <v>1.4074595355383532E-4</v>
      </c>
      <c r="Y20" s="39">
        <f>Y19/Y19</f>
        <v>1</v>
      </c>
      <c r="Z20" s="39"/>
    </row>
    <row r="21" spans="1:26" ht="12" customHeight="1">
      <c r="A21" s="26" t="s">
        <v>89</v>
      </c>
      <c r="B21" s="15">
        <f>SUM(B10:B17)</f>
        <v>0</v>
      </c>
      <c r="C21" s="15">
        <f t="shared" ref="C21:P21" si="11">SUM(C10:C17)</f>
        <v>3712</v>
      </c>
      <c r="D21" s="15">
        <f t="shared" si="11"/>
        <v>2574</v>
      </c>
      <c r="E21" s="15">
        <f t="shared" si="11"/>
        <v>39</v>
      </c>
      <c r="F21" s="65" t="s">
        <v>47</v>
      </c>
      <c r="G21" s="15">
        <f t="shared" si="11"/>
        <v>6325</v>
      </c>
      <c r="H21" s="15"/>
      <c r="I21" s="15"/>
      <c r="J21" s="15">
        <f t="shared" si="11"/>
        <v>0</v>
      </c>
      <c r="K21" s="15">
        <f t="shared" si="11"/>
        <v>507</v>
      </c>
      <c r="L21" s="15">
        <f t="shared" si="11"/>
        <v>69</v>
      </c>
      <c r="M21" s="15">
        <f t="shared" si="11"/>
        <v>10</v>
      </c>
      <c r="N21" s="15">
        <f>SUM(N10:N17)</f>
        <v>0</v>
      </c>
      <c r="O21" s="15">
        <f>SUM(O10:O17)</f>
        <v>1</v>
      </c>
      <c r="P21" s="15">
        <f t="shared" si="11"/>
        <v>586</v>
      </c>
      <c r="Q21" s="15"/>
      <c r="R21" s="15"/>
      <c r="S21" s="15">
        <f t="shared" ref="S21:V21" si="12">SUM(S10:S17)</f>
        <v>0</v>
      </c>
      <c r="T21" s="15">
        <f t="shared" si="12"/>
        <v>4219</v>
      </c>
      <c r="U21" s="15">
        <f t="shared" si="12"/>
        <v>2643</v>
      </c>
      <c r="V21" s="15">
        <f t="shared" si="12"/>
        <v>49</v>
      </c>
      <c r="W21" s="15">
        <f>SUM(W10:W17)</f>
        <v>0</v>
      </c>
      <c r="X21" s="15">
        <f>SUM(X10:X17)</f>
        <v>1</v>
      </c>
      <c r="Y21" s="15">
        <f>SUM(Y10:Y17)</f>
        <v>6912</v>
      </c>
      <c r="Z21" s="15"/>
    </row>
    <row r="22" spans="1:26" ht="12" customHeight="1">
      <c r="A22" s="26" t="s">
        <v>34</v>
      </c>
      <c r="B22" s="27">
        <f>B21/B19</f>
        <v>0</v>
      </c>
      <c r="C22" s="27">
        <f>C21/C19</f>
        <v>0.99544113703405734</v>
      </c>
      <c r="D22" s="27">
        <f>D21/D19</f>
        <v>0.98469778117827089</v>
      </c>
      <c r="E22" s="27">
        <f>E21/E19</f>
        <v>0.10684931506849316</v>
      </c>
      <c r="F22" s="65" t="s">
        <v>47</v>
      </c>
      <c r="G22" s="27">
        <f>G21/G19</f>
        <v>0.35412350932198644</v>
      </c>
      <c r="H22" s="27"/>
      <c r="I22" s="27"/>
      <c r="J22" s="27">
        <f t="shared" ref="J22:P22" si="13">J21/J19</f>
        <v>0</v>
      </c>
      <c r="K22" s="27">
        <f t="shared" si="13"/>
        <v>0.92014519056261346</v>
      </c>
      <c r="L22" s="27">
        <f t="shared" si="13"/>
        <v>0.54330708661417326</v>
      </c>
      <c r="M22" s="27">
        <f t="shared" si="13"/>
        <v>1.9607843137254902E-2</v>
      </c>
      <c r="N22" s="27">
        <f t="shared" si="13"/>
        <v>0</v>
      </c>
      <c r="O22" s="27">
        <f t="shared" si="13"/>
        <v>0.33333333333333331</v>
      </c>
      <c r="P22" s="27">
        <f t="shared" si="13"/>
        <v>0.1696583671105964</v>
      </c>
      <c r="Q22" s="27"/>
      <c r="R22" s="27"/>
      <c r="S22" s="27">
        <f t="shared" ref="S22:Y22" si="14">S21/S19</f>
        <v>0</v>
      </c>
      <c r="T22" s="27">
        <f t="shared" si="14"/>
        <v>0.98574766355140186</v>
      </c>
      <c r="U22" s="27">
        <f t="shared" si="14"/>
        <v>0.96424662531922656</v>
      </c>
      <c r="V22" s="27">
        <f t="shared" si="14"/>
        <v>5.6000000000000001E-2</v>
      </c>
      <c r="W22" s="27">
        <f t="shared" si="14"/>
        <v>0</v>
      </c>
      <c r="X22" s="27">
        <f t="shared" si="14"/>
        <v>0.33333333333333331</v>
      </c>
      <c r="Y22" s="27">
        <f t="shared" si="14"/>
        <v>0.32427867698803658</v>
      </c>
      <c r="Z22" s="27"/>
    </row>
    <row r="23" spans="1:26" ht="12" customHeight="1">
      <c r="A23" s="42" t="s">
        <v>35</v>
      </c>
      <c r="B23" s="43">
        <f>B21/G21</f>
        <v>0</v>
      </c>
      <c r="C23" s="43">
        <f>C21/G21</f>
        <v>0.58687747035573123</v>
      </c>
      <c r="D23" s="43">
        <f>D21/G21</f>
        <v>0.40695652173913044</v>
      </c>
      <c r="E23" s="43">
        <f>E21/G21</f>
        <v>6.1660079051383395E-3</v>
      </c>
      <c r="F23" s="18" t="s">
        <v>47</v>
      </c>
      <c r="G23" s="43">
        <f>G21/G21</f>
        <v>1</v>
      </c>
      <c r="H23" s="43"/>
      <c r="I23" s="43"/>
      <c r="J23" s="43">
        <f>J21/P21</f>
        <v>0</v>
      </c>
      <c r="K23" s="43">
        <f>K21/P21</f>
        <v>0.8651877133105802</v>
      </c>
      <c r="L23" s="43">
        <f>L21/P21</f>
        <v>0.11774744027303755</v>
      </c>
      <c r="M23" s="43">
        <f>M21/P21</f>
        <v>1.7064846416382253E-2</v>
      </c>
      <c r="N23" s="43">
        <f>N21/P21</f>
        <v>0</v>
      </c>
      <c r="O23" s="43">
        <f>O21/P21</f>
        <v>1.7064846416382253E-3</v>
      </c>
      <c r="P23" s="43">
        <f>P21/P21</f>
        <v>1</v>
      </c>
      <c r="Q23" s="43"/>
      <c r="R23" s="43"/>
      <c r="S23" s="43">
        <f>S21/Y21</f>
        <v>0</v>
      </c>
      <c r="T23" s="43">
        <f>T21/Y21</f>
        <v>0.61038773148148151</v>
      </c>
      <c r="U23" s="43">
        <f>U21/Y21</f>
        <v>0.38237847222222221</v>
      </c>
      <c r="V23" s="43">
        <f>V21/Y21</f>
        <v>7.0891203703703706E-3</v>
      </c>
      <c r="W23" s="43">
        <f>W21/Y21</f>
        <v>0</v>
      </c>
      <c r="X23" s="43">
        <f>X21/Y21</f>
        <v>1.4467592592592592E-4</v>
      </c>
      <c r="Y23" s="43">
        <f>Y21/Y21</f>
        <v>1</v>
      </c>
      <c r="Z23" s="43"/>
    </row>
    <row r="24" spans="1:26" ht="12" customHeight="1">
      <c r="A24" s="19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9"/>
      <c r="M24" s="128"/>
      <c r="N24" s="295" t="s">
        <v>20</v>
      </c>
      <c r="O24" s="296"/>
      <c r="P24" s="296"/>
      <c r="Q24" s="129"/>
      <c r="R24" s="15"/>
      <c r="S24" s="40"/>
    </row>
    <row r="25" spans="1:26" ht="12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40"/>
    </row>
    <row r="26" spans="1:26" ht="12" customHeight="1">
      <c r="A26" s="22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5"/>
      <c r="R26" s="135"/>
      <c r="S26" s="40"/>
    </row>
    <row r="27" spans="1:26" ht="12" customHeight="1">
      <c r="A27" s="1" t="s">
        <v>137</v>
      </c>
      <c r="B27" s="4"/>
      <c r="C27" s="4"/>
      <c r="D27" s="22"/>
      <c r="E27" s="22"/>
      <c r="F27" s="22"/>
      <c r="G27" s="22"/>
      <c r="H27" s="22"/>
      <c r="I27" s="22"/>
      <c r="J27" s="22"/>
      <c r="K27" s="22"/>
      <c r="L27" s="135"/>
      <c r="M27" s="135"/>
      <c r="N27" s="135"/>
      <c r="O27" s="135"/>
      <c r="P27" s="135"/>
      <c r="Q27" s="135"/>
      <c r="R27" s="135"/>
      <c r="S27" s="40"/>
      <c r="T27" s="291"/>
      <c r="U27" s="292"/>
    </row>
    <row r="28" spans="1:26" ht="12" customHeight="1">
      <c r="A28" s="204" t="s">
        <v>146</v>
      </c>
      <c r="B28" s="4"/>
      <c r="C28" s="4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40"/>
      <c r="T28" s="291"/>
      <c r="U28" s="292"/>
    </row>
    <row r="29" spans="1:26" ht="12" customHeight="1">
      <c r="A29" s="22" t="s">
        <v>46</v>
      </c>
      <c r="B29" s="4"/>
      <c r="C29" s="4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40"/>
      <c r="T29" s="40"/>
    </row>
    <row r="30" spans="1:26" ht="12" customHeight="1">
      <c r="A30" s="6"/>
      <c r="B30" s="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40"/>
      <c r="T30" s="41"/>
      <c r="U30" s="27"/>
    </row>
    <row r="31" spans="1:26" ht="12" customHeight="1">
      <c r="A31" s="8"/>
      <c r="B31" s="293" t="s">
        <v>139</v>
      </c>
      <c r="C31" s="293"/>
      <c r="D31" s="293"/>
      <c r="E31" s="293"/>
      <c r="F31" s="293"/>
      <c r="G31" s="293"/>
      <c r="H31" s="52"/>
      <c r="I31" s="8"/>
      <c r="J31" s="293" t="s">
        <v>140</v>
      </c>
      <c r="K31" s="294"/>
      <c r="L31" s="294"/>
      <c r="M31" s="294"/>
      <c r="N31" s="294"/>
      <c r="O31" s="294"/>
      <c r="P31" s="294"/>
      <c r="Q31" s="63"/>
      <c r="R31" s="8"/>
      <c r="S31" s="293" t="s">
        <v>141</v>
      </c>
      <c r="T31" s="294"/>
      <c r="U31" s="294"/>
      <c r="V31" s="294"/>
      <c r="W31" s="294"/>
      <c r="X31" s="294"/>
      <c r="Y31" s="294"/>
      <c r="Z31" s="71"/>
    </row>
    <row r="32" spans="1:26" ht="22.5">
      <c r="A32" s="9"/>
      <c r="B32" s="10" t="s">
        <v>4</v>
      </c>
      <c r="C32" s="10" t="s">
        <v>5</v>
      </c>
      <c r="D32" s="10" t="s">
        <v>6</v>
      </c>
      <c r="E32" s="10" t="s">
        <v>7</v>
      </c>
      <c r="F32" s="10" t="s">
        <v>10</v>
      </c>
      <c r="G32" s="10" t="s">
        <v>8</v>
      </c>
      <c r="H32" s="53" t="s">
        <v>33</v>
      </c>
      <c r="I32" s="10"/>
      <c r="J32" s="10" t="s">
        <v>4</v>
      </c>
      <c r="K32" s="10" t="s">
        <v>5</v>
      </c>
      <c r="L32" s="10" t="s">
        <v>6</v>
      </c>
      <c r="M32" s="10" t="s">
        <v>7</v>
      </c>
      <c r="N32" s="10" t="s">
        <v>9</v>
      </c>
      <c r="O32" s="10" t="s">
        <v>10</v>
      </c>
      <c r="P32" s="11" t="s">
        <v>8</v>
      </c>
      <c r="Q32" s="53" t="s">
        <v>33</v>
      </c>
      <c r="R32" s="10"/>
      <c r="S32" s="10" t="s">
        <v>4</v>
      </c>
      <c r="T32" s="10" t="s">
        <v>5</v>
      </c>
      <c r="U32" s="10" t="s">
        <v>6</v>
      </c>
      <c r="V32" s="10" t="s">
        <v>7</v>
      </c>
      <c r="W32" s="10" t="s">
        <v>9</v>
      </c>
      <c r="X32" s="10" t="s">
        <v>10</v>
      </c>
      <c r="Y32" s="11" t="s">
        <v>8</v>
      </c>
      <c r="Z32" s="53" t="s">
        <v>33</v>
      </c>
    </row>
    <row r="33" spans="1:26" ht="12" customHeight="1">
      <c r="A33" s="8"/>
      <c r="B33" s="8"/>
      <c r="C33" s="8"/>
      <c r="D33" s="8"/>
      <c r="E33" s="8"/>
      <c r="F33" s="55"/>
      <c r="G33" s="8"/>
      <c r="H33" s="8"/>
      <c r="I33" s="8"/>
      <c r="J33" s="8"/>
      <c r="K33" s="8"/>
      <c r="L33" s="8"/>
      <c r="M33" s="8"/>
      <c r="N33" s="8"/>
      <c r="O33" s="8"/>
      <c r="P33" s="8"/>
      <c r="Q33" s="29"/>
      <c r="R33" s="8"/>
      <c r="S33" s="15"/>
      <c r="T33" s="15"/>
      <c r="U33" s="15"/>
      <c r="V33" s="15"/>
      <c r="W33" s="15"/>
      <c r="X33" s="15"/>
      <c r="Y33" s="15"/>
      <c r="Z33" s="15"/>
    </row>
    <row r="34" spans="1:26" ht="12" customHeight="1">
      <c r="A34" s="16" t="s">
        <v>11</v>
      </c>
      <c r="B34" s="206">
        <v>2865941</v>
      </c>
      <c r="C34" s="206">
        <v>2798</v>
      </c>
      <c r="D34" s="206">
        <v>7244</v>
      </c>
      <c r="E34" s="206">
        <v>100955.5</v>
      </c>
      <c r="F34" s="55" t="s">
        <v>47</v>
      </c>
      <c r="G34" s="206">
        <v>2976938.5</v>
      </c>
      <c r="H34" s="72">
        <f>G34/G44</f>
        <v>0.71460616033481805</v>
      </c>
      <c r="I34" s="12"/>
      <c r="J34" s="206">
        <v>2139782</v>
      </c>
      <c r="K34" s="206">
        <v>40436</v>
      </c>
      <c r="L34" s="206">
        <v>68127.5</v>
      </c>
      <c r="M34" s="206">
        <v>548334.5</v>
      </c>
      <c r="N34" s="8" t="s">
        <v>64</v>
      </c>
      <c r="O34" s="8" t="s">
        <v>64</v>
      </c>
      <c r="P34" s="206">
        <v>2796680</v>
      </c>
      <c r="Q34" s="27">
        <f>P34/P44</f>
        <v>0.84567059039822734</v>
      </c>
      <c r="R34" s="12"/>
      <c r="S34" s="15">
        <f>B34+J34</f>
        <v>5005723</v>
      </c>
      <c r="T34" s="15">
        <f t="shared" ref="T34:V42" si="15">C34+K34</f>
        <v>43234</v>
      </c>
      <c r="U34" s="15">
        <f t="shared" si="15"/>
        <v>75371.5</v>
      </c>
      <c r="V34" s="15">
        <f>E34+M34</f>
        <v>649290</v>
      </c>
      <c r="W34" s="15" t="str">
        <f>N34</f>
        <v>?</v>
      </c>
      <c r="X34" s="15" t="str">
        <f>O34</f>
        <v>?</v>
      </c>
      <c r="Y34" s="15">
        <f>SUM(S34:X34)</f>
        <v>5773618.5</v>
      </c>
      <c r="Z34" s="27">
        <f>Y34/Y44</f>
        <v>0.77260738500349457</v>
      </c>
    </row>
    <row r="35" spans="1:26" ht="12" customHeight="1">
      <c r="A35" s="17" t="s">
        <v>12</v>
      </c>
      <c r="B35" s="206">
        <v>0</v>
      </c>
      <c r="C35" s="206">
        <v>351901</v>
      </c>
      <c r="D35" s="206">
        <v>406798</v>
      </c>
      <c r="E35" s="206">
        <v>8619</v>
      </c>
      <c r="F35" s="55" t="s">
        <v>47</v>
      </c>
      <c r="G35" s="206">
        <v>767318</v>
      </c>
      <c r="H35" s="72">
        <f>G35/G44</f>
        <v>0.18419264278915803</v>
      </c>
      <c r="I35" s="12"/>
      <c r="J35" s="206">
        <v>0</v>
      </c>
      <c r="K35" s="206">
        <v>107026</v>
      </c>
      <c r="L35" s="206">
        <v>46932</v>
      </c>
      <c r="M35" s="206">
        <v>6884</v>
      </c>
      <c r="N35" s="8">
        <v>0</v>
      </c>
      <c r="O35" s="8" t="s">
        <v>64</v>
      </c>
      <c r="P35" s="206">
        <v>160842</v>
      </c>
      <c r="Q35" s="27">
        <f>P35/P44</f>
        <v>4.86360073733254E-2</v>
      </c>
      <c r="R35" s="12"/>
      <c r="S35" s="15">
        <f t="shared" ref="S35:S42" si="16">B35+J35</f>
        <v>0</v>
      </c>
      <c r="T35" s="15">
        <f t="shared" si="15"/>
        <v>458927</v>
      </c>
      <c r="U35" s="15">
        <f t="shared" si="15"/>
        <v>453730</v>
      </c>
      <c r="V35" s="15">
        <f t="shared" si="15"/>
        <v>15503</v>
      </c>
      <c r="W35" s="15">
        <f t="shared" ref="W35:X41" si="17">N35</f>
        <v>0</v>
      </c>
      <c r="X35" s="15" t="str">
        <f t="shared" si="17"/>
        <v>?</v>
      </c>
      <c r="Y35" s="15">
        <f>SUM(S35:X35)</f>
        <v>928160</v>
      </c>
      <c r="Z35" s="27">
        <f>Y35/Y44</f>
        <v>0.12420343853076603</v>
      </c>
    </row>
    <row r="36" spans="1:26" ht="12" customHeight="1">
      <c r="A36" s="17" t="s">
        <v>13</v>
      </c>
      <c r="B36" s="206">
        <v>0</v>
      </c>
      <c r="C36" s="206">
        <v>398895</v>
      </c>
      <c r="D36" s="206">
        <v>0</v>
      </c>
      <c r="E36" s="206">
        <v>0</v>
      </c>
      <c r="F36" s="55" t="s">
        <v>47</v>
      </c>
      <c r="G36" s="206">
        <v>398895</v>
      </c>
      <c r="H36" s="72">
        <f>G36/G44</f>
        <v>9.5753682626213893E-2</v>
      </c>
      <c r="I36" s="12"/>
      <c r="J36" s="206">
        <v>0</v>
      </c>
      <c r="K36" s="206">
        <v>317513</v>
      </c>
      <c r="L36" s="206">
        <v>0</v>
      </c>
      <c r="M36" s="206">
        <v>1329</v>
      </c>
      <c r="N36" s="8">
        <v>0</v>
      </c>
      <c r="O36" s="8">
        <v>0</v>
      </c>
      <c r="P36" s="206">
        <v>318842</v>
      </c>
      <c r="Q36" s="27">
        <f>P36/P44</f>
        <v>9.641264012463048E-2</v>
      </c>
      <c r="R36" s="12"/>
      <c r="S36" s="15">
        <f t="shared" si="16"/>
        <v>0</v>
      </c>
      <c r="T36" s="15">
        <f t="shared" si="15"/>
        <v>716408</v>
      </c>
      <c r="U36" s="15">
        <f t="shared" si="15"/>
        <v>0</v>
      </c>
      <c r="V36" s="15">
        <f t="shared" si="15"/>
        <v>1329</v>
      </c>
      <c r="W36" s="15">
        <f t="shared" si="17"/>
        <v>0</v>
      </c>
      <c r="X36" s="15">
        <f t="shared" si="17"/>
        <v>0</v>
      </c>
      <c r="Y36" s="15">
        <f t="shared" ref="Y36:Y42" si="18">SUM(S36:X36)</f>
        <v>717737</v>
      </c>
      <c r="Z36" s="27">
        <f>Y36/Y44</f>
        <v>9.6045297535722746E-2</v>
      </c>
    </row>
    <row r="37" spans="1:26" ht="12" customHeight="1">
      <c r="A37" s="17" t="s">
        <v>14</v>
      </c>
      <c r="B37" s="206">
        <v>0</v>
      </c>
      <c r="C37" s="206">
        <v>799</v>
      </c>
      <c r="D37" s="206">
        <v>3950.5</v>
      </c>
      <c r="E37" s="206">
        <v>0</v>
      </c>
      <c r="F37" s="55" t="s">
        <v>47</v>
      </c>
      <c r="G37" s="206">
        <v>4749.5</v>
      </c>
      <c r="H37" s="72">
        <f>G37/G44</f>
        <v>1.1401048286722143E-3</v>
      </c>
      <c r="I37" s="12"/>
      <c r="J37" s="206">
        <v>0</v>
      </c>
      <c r="K37" s="206">
        <v>0</v>
      </c>
      <c r="L37" s="206">
        <v>0</v>
      </c>
      <c r="M37" s="206">
        <v>0</v>
      </c>
      <c r="N37" s="8">
        <v>0</v>
      </c>
      <c r="O37" s="8">
        <v>0</v>
      </c>
      <c r="P37" s="206">
        <v>0</v>
      </c>
      <c r="Q37" s="27">
        <f>P37/P44</f>
        <v>0</v>
      </c>
      <c r="R37" s="12"/>
      <c r="S37" s="15">
        <f t="shared" si="16"/>
        <v>0</v>
      </c>
      <c r="T37" s="15">
        <f t="shared" si="15"/>
        <v>799</v>
      </c>
      <c r="U37" s="15">
        <f t="shared" si="15"/>
        <v>3950.5</v>
      </c>
      <c r="V37" s="15">
        <f t="shared" si="15"/>
        <v>0</v>
      </c>
      <c r="W37" s="15">
        <f t="shared" si="17"/>
        <v>0</v>
      </c>
      <c r="X37" s="15">
        <f t="shared" si="17"/>
        <v>0</v>
      </c>
      <c r="Y37" s="15">
        <f t="shared" si="18"/>
        <v>4749.5</v>
      </c>
      <c r="Z37" s="27">
        <f>Y37/Y44</f>
        <v>6.3556308319888085E-4</v>
      </c>
    </row>
    <row r="38" spans="1:26" ht="12" customHeight="1">
      <c r="A38" s="17" t="s">
        <v>15</v>
      </c>
      <c r="B38" s="206">
        <v>0</v>
      </c>
      <c r="C38" s="206">
        <v>4069</v>
      </c>
      <c r="D38" s="206">
        <v>4604</v>
      </c>
      <c r="E38" s="206">
        <v>243</v>
      </c>
      <c r="F38" s="55" t="s">
        <v>47</v>
      </c>
      <c r="G38" s="206">
        <v>8916</v>
      </c>
      <c r="H38" s="72">
        <f>G38/G44</f>
        <v>2.1402620596781686E-3</v>
      </c>
      <c r="I38" s="12"/>
      <c r="J38" s="206">
        <v>0</v>
      </c>
      <c r="K38" s="206">
        <v>17833</v>
      </c>
      <c r="L38" s="206">
        <v>6015</v>
      </c>
      <c r="M38" s="206">
        <v>734</v>
      </c>
      <c r="N38" s="8">
        <v>0</v>
      </c>
      <c r="O38" s="8">
        <v>0</v>
      </c>
      <c r="P38" s="206">
        <v>24582</v>
      </c>
      <c r="Q38" s="27">
        <f>P38/P44</f>
        <v>7.4331973815986181E-3</v>
      </c>
      <c r="R38" s="12"/>
      <c r="S38" s="15">
        <f t="shared" si="16"/>
        <v>0</v>
      </c>
      <c r="T38" s="15">
        <f t="shared" si="15"/>
        <v>21902</v>
      </c>
      <c r="U38" s="15">
        <f t="shared" si="15"/>
        <v>10619</v>
      </c>
      <c r="V38" s="15">
        <f t="shared" si="15"/>
        <v>977</v>
      </c>
      <c r="W38" s="15">
        <f t="shared" si="17"/>
        <v>0</v>
      </c>
      <c r="X38" s="15">
        <f t="shared" si="17"/>
        <v>0</v>
      </c>
      <c r="Y38" s="15">
        <f t="shared" si="18"/>
        <v>33498</v>
      </c>
      <c r="Z38" s="27">
        <f>Y38/Y44</f>
        <v>4.4825965177378909E-3</v>
      </c>
    </row>
    <row r="39" spans="1:26" ht="12" customHeight="1">
      <c r="A39" s="17" t="s">
        <v>16</v>
      </c>
      <c r="B39" s="206">
        <v>0</v>
      </c>
      <c r="C39" s="206">
        <v>8245.5</v>
      </c>
      <c r="D39" s="206">
        <v>0</v>
      </c>
      <c r="E39" s="206">
        <v>0</v>
      </c>
      <c r="F39" s="55" t="s">
        <v>47</v>
      </c>
      <c r="G39" s="206">
        <v>8245.5</v>
      </c>
      <c r="H39" s="72">
        <f>G39/G44</f>
        <v>1.9793103199951031E-3</v>
      </c>
      <c r="I39" s="12"/>
      <c r="J39" s="206">
        <v>0</v>
      </c>
      <c r="K39" s="206">
        <v>4873</v>
      </c>
      <c r="L39" s="206">
        <v>0</v>
      </c>
      <c r="M39" s="206">
        <v>0</v>
      </c>
      <c r="N39" s="8">
        <v>0</v>
      </c>
      <c r="O39" s="8">
        <v>0</v>
      </c>
      <c r="P39" s="206">
        <v>4873</v>
      </c>
      <c r="Q39" s="27">
        <f>P39/P44</f>
        <v>1.4735160215006943E-3</v>
      </c>
      <c r="R39" s="12"/>
      <c r="S39" s="15">
        <f t="shared" si="16"/>
        <v>0</v>
      </c>
      <c r="T39" s="15">
        <f t="shared" si="15"/>
        <v>13118.5</v>
      </c>
      <c r="U39" s="15">
        <f t="shared" si="15"/>
        <v>0</v>
      </c>
      <c r="V39" s="15">
        <f t="shared" si="15"/>
        <v>0</v>
      </c>
      <c r="W39" s="15">
        <f t="shared" si="17"/>
        <v>0</v>
      </c>
      <c r="X39" s="15">
        <f t="shared" si="17"/>
        <v>0</v>
      </c>
      <c r="Y39" s="15">
        <f t="shared" si="18"/>
        <v>13118.5</v>
      </c>
      <c r="Z39" s="27">
        <f>Y39/Y44</f>
        <v>1.7554762200114788E-3</v>
      </c>
    </row>
    <row r="40" spans="1:26" ht="12" customHeight="1">
      <c r="A40" s="17" t="s">
        <v>17</v>
      </c>
      <c r="B40" s="206">
        <v>0</v>
      </c>
      <c r="C40" s="206">
        <v>397</v>
      </c>
      <c r="D40" s="206">
        <v>0</v>
      </c>
      <c r="E40" s="206">
        <v>0</v>
      </c>
      <c r="F40" s="55" t="s">
        <v>47</v>
      </c>
      <c r="G40" s="206">
        <v>397</v>
      </c>
      <c r="H40" s="72">
        <f>G40/G44</f>
        <v>9.5298792921964207E-5</v>
      </c>
      <c r="I40" s="12"/>
      <c r="J40" s="206">
        <v>0</v>
      </c>
      <c r="K40" s="206">
        <v>600</v>
      </c>
      <c r="L40" s="206">
        <v>0</v>
      </c>
      <c r="M40" s="206">
        <v>0</v>
      </c>
      <c r="N40" s="8">
        <v>0</v>
      </c>
      <c r="O40" s="8">
        <v>0</v>
      </c>
      <c r="P40" s="206">
        <v>600</v>
      </c>
      <c r="Q40" s="27">
        <f>P40/P44</f>
        <v>1.8143025095432311E-4</v>
      </c>
      <c r="R40" s="12"/>
      <c r="S40" s="15">
        <f t="shared" si="16"/>
        <v>0</v>
      </c>
      <c r="T40" s="15">
        <f t="shared" si="15"/>
        <v>997</v>
      </c>
      <c r="U40" s="15">
        <f t="shared" si="15"/>
        <v>0</v>
      </c>
      <c r="V40" s="15">
        <f t="shared" si="15"/>
        <v>0</v>
      </c>
      <c r="W40" s="15">
        <f t="shared" si="17"/>
        <v>0</v>
      </c>
      <c r="X40" s="15">
        <f t="shared" si="17"/>
        <v>0</v>
      </c>
      <c r="Y40" s="15">
        <f t="shared" si="18"/>
        <v>997</v>
      </c>
      <c r="Z40" s="27">
        <f>Y40/Y44</f>
        <v>1.3341538981983034E-4</v>
      </c>
    </row>
    <row r="41" spans="1:26" ht="12" customHeight="1">
      <c r="A41" s="17" t="s">
        <v>18</v>
      </c>
      <c r="B41" s="206">
        <v>0</v>
      </c>
      <c r="C41" s="206">
        <v>216.5</v>
      </c>
      <c r="D41" s="206">
        <v>0</v>
      </c>
      <c r="E41" s="206">
        <v>0</v>
      </c>
      <c r="F41" s="55" t="s">
        <v>47</v>
      </c>
      <c r="G41" s="206">
        <v>216.5</v>
      </c>
      <c r="H41" s="72">
        <f>G41/G44</f>
        <v>5.1970248533010712E-5</v>
      </c>
      <c r="I41" s="12"/>
      <c r="J41" s="206">
        <v>0</v>
      </c>
      <c r="K41" s="206">
        <v>338</v>
      </c>
      <c r="L41" s="206">
        <v>0</v>
      </c>
      <c r="M41" s="206">
        <v>0</v>
      </c>
      <c r="N41" s="8">
        <v>0</v>
      </c>
      <c r="O41" s="8">
        <v>0</v>
      </c>
      <c r="P41" s="206">
        <v>338</v>
      </c>
      <c r="Q41" s="27">
        <f>P41/P44</f>
        <v>1.0220570803760202E-4</v>
      </c>
      <c r="R41" s="12"/>
      <c r="S41" s="15">
        <f t="shared" si="16"/>
        <v>0</v>
      </c>
      <c r="T41" s="15">
        <f t="shared" si="15"/>
        <v>554.5</v>
      </c>
      <c r="U41" s="15">
        <f t="shared" si="15"/>
        <v>0</v>
      </c>
      <c r="V41" s="15">
        <f t="shared" si="15"/>
        <v>0</v>
      </c>
      <c r="W41" s="15">
        <f t="shared" si="17"/>
        <v>0</v>
      </c>
      <c r="X41" s="15">
        <f t="shared" si="17"/>
        <v>0</v>
      </c>
      <c r="Y41" s="15">
        <f t="shared" si="18"/>
        <v>554.5</v>
      </c>
      <c r="Z41" s="27">
        <f>Y41/Y44</f>
        <v>7.4201437969002932E-5</v>
      </c>
    </row>
    <row r="42" spans="1:26" ht="12" customHeight="1">
      <c r="A42" s="17" t="s">
        <v>19</v>
      </c>
      <c r="B42" s="206">
        <v>0</v>
      </c>
      <c r="C42" s="206">
        <v>169</v>
      </c>
      <c r="D42" s="206">
        <v>0</v>
      </c>
      <c r="E42" s="206">
        <v>0</v>
      </c>
      <c r="F42" s="55" t="s">
        <v>47</v>
      </c>
      <c r="G42" s="206">
        <v>169</v>
      </c>
      <c r="H42" s="72">
        <f>G42/G44</f>
        <v>4.0568000009601893E-5</v>
      </c>
      <c r="I42" s="12"/>
      <c r="J42" s="206">
        <v>0</v>
      </c>
      <c r="K42" s="206">
        <v>299</v>
      </c>
      <c r="L42" s="206">
        <v>0</v>
      </c>
      <c r="M42" s="206">
        <v>0</v>
      </c>
      <c r="N42" s="8">
        <v>0</v>
      </c>
      <c r="O42" s="8">
        <v>0</v>
      </c>
      <c r="P42" s="206">
        <v>299</v>
      </c>
      <c r="Q42" s="27">
        <f>P42/P44</f>
        <v>9.0412741725571019E-5</v>
      </c>
      <c r="R42" s="12"/>
      <c r="S42" s="15">
        <f t="shared" si="16"/>
        <v>0</v>
      </c>
      <c r="T42" s="15">
        <f t="shared" si="15"/>
        <v>468</v>
      </c>
      <c r="U42" s="15">
        <f t="shared" si="15"/>
        <v>0</v>
      </c>
      <c r="V42" s="15">
        <f t="shared" si="15"/>
        <v>0</v>
      </c>
      <c r="W42" s="15">
        <f>N42</f>
        <v>0</v>
      </c>
      <c r="X42" s="15">
        <f>O42</f>
        <v>0</v>
      </c>
      <c r="Y42" s="15">
        <f t="shared" si="18"/>
        <v>468</v>
      </c>
      <c r="Z42" s="27">
        <f>Y42/Y44</f>
        <v>6.262628127951916E-5</v>
      </c>
    </row>
    <row r="43" spans="1:26" ht="12" customHeight="1">
      <c r="A43" s="17"/>
      <c r="B43" s="221"/>
      <c r="C43" s="221"/>
      <c r="D43" s="221"/>
      <c r="E43" s="221"/>
      <c r="F43" s="55"/>
      <c r="G43" s="221"/>
      <c r="H43" s="8"/>
      <c r="I43" s="12"/>
      <c r="J43" s="221"/>
      <c r="K43" s="221"/>
      <c r="L43" s="221"/>
      <c r="M43" s="221"/>
      <c r="N43" s="8"/>
      <c r="O43" s="8"/>
      <c r="P43" s="221"/>
      <c r="Q43" s="15"/>
      <c r="R43" s="12"/>
      <c r="S43" s="15"/>
      <c r="T43" s="15"/>
      <c r="U43" s="15"/>
      <c r="V43" s="15"/>
      <c r="W43" s="15"/>
      <c r="X43" s="15"/>
      <c r="Y43" s="15"/>
      <c r="Z43" s="15"/>
    </row>
    <row r="44" spans="1:26" s="105" customFormat="1" ht="12" customHeight="1">
      <c r="A44" s="13" t="s">
        <v>8</v>
      </c>
      <c r="B44" s="218">
        <v>2865941</v>
      </c>
      <c r="C44" s="218">
        <v>767490</v>
      </c>
      <c r="D44" s="218">
        <v>422596.5</v>
      </c>
      <c r="E44" s="218">
        <v>109817.5</v>
      </c>
      <c r="F44" s="219" t="s">
        <v>47</v>
      </c>
      <c r="G44" s="218">
        <v>4165845</v>
      </c>
      <c r="H44" s="220">
        <f>G44/G44</f>
        <v>1</v>
      </c>
      <c r="I44" s="28"/>
      <c r="J44" s="218">
        <v>2139782</v>
      </c>
      <c r="K44" s="218">
        <v>488918</v>
      </c>
      <c r="L44" s="218">
        <v>121074.5</v>
      </c>
      <c r="M44" s="218">
        <v>557281.5</v>
      </c>
      <c r="N44" s="28" t="s">
        <v>64</v>
      </c>
      <c r="O44" s="28" t="s">
        <v>64</v>
      </c>
      <c r="P44" s="218">
        <v>3307056</v>
      </c>
      <c r="Q44" s="39">
        <f>P44/P44</f>
        <v>1</v>
      </c>
      <c r="R44" s="14"/>
      <c r="S44" s="14">
        <f>B44+J44</f>
        <v>5005723</v>
      </c>
      <c r="T44" s="14">
        <f t="shared" ref="T44:V44" si="19">C44+K44</f>
        <v>1256408</v>
      </c>
      <c r="U44" s="14">
        <f t="shared" si="19"/>
        <v>543671</v>
      </c>
      <c r="V44" s="14">
        <f t="shared" si="19"/>
        <v>667099</v>
      </c>
      <c r="W44" s="14" t="str">
        <f>N44</f>
        <v>?</v>
      </c>
      <c r="X44" s="14" t="str">
        <f>O44</f>
        <v>?</v>
      </c>
      <c r="Y44" s="14">
        <f t="shared" ref="Y44" si="20">SUM(S44:X44)</f>
        <v>7472901</v>
      </c>
      <c r="Z44" s="39">
        <f>Y44/Y44</f>
        <v>1</v>
      </c>
    </row>
    <row r="45" spans="1:26" ht="12" customHeight="1">
      <c r="A45" s="13" t="s">
        <v>33</v>
      </c>
      <c r="B45" s="39">
        <f>B44/G44</f>
        <v>0.68796150600898498</v>
      </c>
      <c r="C45" s="39">
        <f>C44/G44</f>
        <v>0.18423393093117962</v>
      </c>
      <c r="D45" s="39">
        <f>D44/G44</f>
        <v>0.10144316459205756</v>
      </c>
      <c r="E45" s="39">
        <f>E44/G44</f>
        <v>2.6361398467777845E-2</v>
      </c>
      <c r="F45" s="66" t="s">
        <v>47</v>
      </c>
      <c r="G45" s="39">
        <f>G44/G44</f>
        <v>1</v>
      </c>
      <c r="H45" s="39"/>
      <c r="I45" s="39"/>
      <c r="J45" s="39">
        <f>J44/P44</f>
        <v>0.64703530874590576</v>
      </c>
      <c r="K45" s="39">
        <f>K44/P44</f>
        <v>0.14784085906014291</v>
      </c>
      <c r="L45" s="39">
        <f>L44/P44</f>
        <v>3.6610961531948656E-2</v>
      </c>
      <c r="M45" s="39">
        <f>M44/P44</f>
        <v>0.16851287066200271</v>
      </c>
      <c r="N45" s="39" t="s">
        <v>64</v>
      </c>
      <c r="O45" s="39" t="s">
        <v>64</v>
      </c>
      <c r="P45" s="39">
        <f>P44/P44</f>
        <v>1</v>
      </c>
      <c r="Q45" s="39"/>
      <c r="R45" s="39"/>
      <c r="S45" s="39">
        <f>S44/Y44</f>
        <v>0.66985003548153521</v>
      </c>
      <c r="T45" s="39">
        <f>T44/Y44</f>
        <v>0.16812854873897032</v>
      </c>
      <c r="U45" s="39">
        <f>U44/Y44</f>
        <v>7.2752335404951837E-2</v>
      </c>
      <c r="V45" s="39">
        <f>V44/Y44</f>
        <v>8.9269080374542634E-2</v>
      </c>
      <c r="W45" s="39" t="s">
        <v>64</v>
      </c>
      <c r="X45" s="39" t="s">
        <v>64</v>
      </c>
      <c r="Y45" s="39">
        <f>Y44/Y44</f>
        <v>1</v>
      </c>
      <c r="Z45" s="39"/>
    </row>
    <row r="46" spans="1:26" ht="12" customHeight="1">
      <c r="A46" s="26" t="s">
        <v>89</v>
      </c>
      <c r="B46" s="15">
        <f>SUM(B35:B42)</f>
        <v>0</v>
      </c>
      <c r="C46" s="15">
        <f t="shared" ref="C46:P46" si="21">SUM(C35:C42)</f>
        <v>764692</v>
      </c>
      <c r="D46" s="15">
        <f t="shared" si="21"/>
        <v>415352.5</v>
      </c>
      <c r="E46" s="15">
        <f t="shared" si="21"/>
        <v>8862</v>
      </c>
      <c r="F46" s="65" t="s">
        <v>47</v>
      </c>
      <c r="G46" s="15">
        <f t="shared" si="21"/>
        <v>1188906.5</v>
      </c>
      <c r="H46" s="15"/>
      <c r="I46" s="15"/>
      <c r="J46" s="15">
        <f t="shared" si="21"/>
        <v>0</v>
      </c>
      <c r="K46" s="15">
        <f t="shared" si="21"/>
        <v>448482</v>
      </c>
      <c r="L46" s="15">
        <f t="shared" si="21"/>
        <v>52947</v>
      </c>
      <c r="M46" s="15">
        <f t="shared" si="21"/>
        <v>8947</v>
      </c>
      <c r="N46" s="15">
        <v>0</v>
      </c>
      <c r="O46" s="15" t="s">
        <v>64</v>
      </c>
      <c r="P46" s="15">
        <f t="shared" si="21"/>
        <v>510376</v>
      </c>
      <c r="Q46" s="15"/>
      <c r="R46" s="15"/>
      <c r="S46" s="15">
        <f t="shared" ref="S46:V46" si="22">SUM(S35:S42)</f>
        <v>0</v>
      </c>
      <c r="T46" s="15">
        <f t="shared" si="22"/>
        <v>1213174</v>
      </c>
      <c r="U46" s="15">
        <f t="shared" si="22"/>
        <v>468299.5</v>
      </c>
      <c r="V46" s="15">
        <f t="shared" si="22"/>
        <v>17809</v>
      </c>
      <c r="W46" s="15">
        <v>0</v>
      </c>
      <c r="X46" s="15" t="s">
        <v>64</v>
      </c>
      <c r="Y46" s="15">
        <f>SUM(Y35:Y42)</f>
        <v>1699282.5</v>
      </c>
      <c r="Z46" s="15"/>
    </row>
    <row r="47" spans="1:26" ht="12" customHeight="1">
      <c r="A47" s="26" t="s">
        <v>34</v>
      </c>
      <c r="B47" s="27">
        <f>B46/B44</f>
        <v>0</v>
      </c>
      <c r="C47" s="27">
        <f t="shared" ref="C47:E47" si="23">C46/C44</f>
        <v>0.99635434989380967</v>
      </c>
      <c r="D47" s="27">
        <f t="shared" si="23"/>
        <v>0.98285835306255498</v>
      </c>
      <c r="E47" s="27">
        <f t="shared" si="23"/>
        <v>8.0697520886926041E-2</v>
      </c>
      <c r="F47" s="65" t="s">
        <v>47</v>
      </c>
      <c r="G47" s="27">
        <f>G46/G44</f>
        <v>0.28539383966518195</v>
      </c>
      <c r="H47" s="27"/>
      <c r="I47" s="27"/>
      <c r="J47" s="27">
        <f>J46/J44</f>
        <v>0</v>
      </c>
      <c r="K47" s="27">
        <f>K46/K44</f>
        <v>0.91729492471130125</v>
      </c>
      <c r="L47" s="27">
        <f>L46/L44</f>
        <v>0.43730926000107373</v>
      </c>
      <c r="M47" s="27">
        <f>M46/M44</f>
        <v>1.605472279269992E-2</v>
      </c>
      <c r="N47" s="27">
        <v>0</v>
      </c>
      <c r="O47" s="15" t="s">
        <v>64</v>
      </c>
      <c r="P47" s="27">
        <f>P46/P44</f>
        <v>0.15432940960177269</v>
      </c>
      <c r="Q47" s="27"/>
      <c r="R47" s="27"/>
      <c r="S47" s="27">
        <f t="shared" ref="S47:Y47" si="24">S46/S44</f>
        <v>0</v>
      </c>
      <c r="T47" s="27">
        <f t="shared" si="24"/>
        <v>0.96558920350714095</v>
      </c>
      <c r="U47" s="27">
        <f t="shared" si="24"/>
        <v>0.86136560530173578</v>
      </c>
      <c r="V47" s="27">
        <f t="shared" si="24"/>
        <v>2.669618752239173E-2</v>
      </c>
      <c r="W47" s="27">
        <v>0</v>
      </c>
      <c r="X47" s="15" t="s">
        <v>64</v>
      </c>
      <c r="Y47" s="27">
        <f t="shared" si="24"/>
        <v>0.22739261499650537</v>
      </c>
      <c r="Z47" s="27"/>
    </row>
    <row r="48" spans="1:26" ht="12" customHeight="1">
      <c r="A48" s="42" t="s">
        <v>35</v>
      </c>
      <c r="B48" s="43">
        <f>B46/G46</f>
        <v>0</v>
      </c>
      <c r="C48" s="43">
        <f>C46/G46</f>
        <v>0.64318935088671814</v>
      </c>
      <c r="D48" s="43">
        <f>D46/G46</f>
        <v>0.34935674083706331</v>
      </c>
      <c r="E48" s="43">
        <f>E46/G46</f>
        <v>7.453908276218525E-3</v>
      </c>
      <c r="F48" s="18" t="s">
        <v>47</v>
      </c>
      <c r="G48" s="43">
        <f>G46/G46</f>
        <v>1</v>
      </c>
      <c r="H48" s="43"/>
      <c r="I48" s="43"/>
      <c r="J48" s="43">
        <f>J46/P46</f>
        <v>0</v>
      </c>
      <c r="K48" s="43">
        <f>K46/P46</f>
        <v>0.87872862360299075</v>
      </c>
      <c r="L48" s="43">
        <f>L46/P46</f>
        <v>0.10374116337758829</v>
      </c>
      <c r="M48" s="43">
        <f>M46/P46</f>
        <v>1.7530213019420975E-2</v>
      </c>
      <c r="N48" s="43">
        <v>0</v>
      </c>
      <c r="O48" s="6" t="s">
        <v>64</v>
      </c>
      <c r="P48" s="43">
        <f>P46/P46</f>
        <v>1</v>
      </c>
      <c r="Q48" s="43"/>
      <c r="R48" s="43"/>
      <c r="S48" s="43">
        <f>S46/Y46</f>
        <v>0</v>
      </c>
      <c r="T48" s="43">
        <f>T46/Y46</f>
        <v>0.71393308646443421</v>
      </c>
      <c r="U48" s="43">
        <f>U46/Y46</f>
        <v>0.27558660787714817</v>
      </c>
      <c r="V48" s="43">
        <f>V46/Y46</f>
        <v>1.0480305658417597E-2</v>
      </c>
      <c r="W48" s="43">
        <v>0</v>
      </c>
      <c r="X48" s="6" t="s">
        <v>64</v>
      </c>
      <c r="Y48" s="43">
        <f>Y46/Y46</f>
        <v>1</v>
      </c>
      <c r="Z48" s="43"/>
    </row>
    <row r="49" spans="1:25" ht="12" customHeight="1">
      <c r="A49" s="8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9"/>
      <c r="M49" s="128"/>
      <c r="N49" s="295" t="s">
        <v>20</v>
      </c>
      <c r="O49" s="296"/>
      <c r="P49" s="296"/>
      <c r="Q49" s="129"/>
      <c r="R49" s="15"/>
      <c r="S49" s="40"/>
    </row>
    <row r="50" spans="1:25" ht="12" customHeight="1">
      <c r="A50" s="225" t="s">
        <v>29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9"/>
      <c r="M50" s="129"/>
      <c r="N50" s="24"/>
      <c r="O50" s="129"/>
      <c r="P50" s="129"/>
      <c r="Q50" s="129"/>
      <c r="R50" s="15"/>
      <c r="S50" s="40"/>
    </row>
    <row r="51" spans="1:25" ht="12" customHeight="1">
      <c r="A51" s="8"/>
      <c r="B51" s="15"/>
      <c r="C51" s="15"/>
      <c r="D51" s="15"/>
      <c r="E51" s="15"/>
      <c r="F51" s="15"/>
      <c r="G51" s="15"/>
      <c r="H51" s="6"/>
      <c r="I51" s="6"/>
      <c r="J51" s="15"/>
      <c r="K51" s="15"/>
      <c r="L51" s="19"/>
      <c r="M51" s="129"/>
      <c r="N51" s="24"/>
      <c r="O51" s="129"/>
      <c r="P51" s="129"/>
      <c r="Q51" s="129"/>
      <c r="R51" s="6"/>
      <c r="S51" s="40"/>
    </row>
    <row r="52" spans="1:25" ht="12" customHeight="1">
      <c r="A52" s="29"/>
      <c r="B52" s="293" t="s">
        <v>139</v>
      </c>
      <c r="C52" s="293"/>
      <c r="D52" s="293"/>
      <c r="E52" s="293"/>
      <c r="F52" s="293"/>
      <c r="G52" s="293"/>
      <c r="H52" s="127"/>
      <c r="I52" s="8"/>
      <c r="J52" s="293" t="s">
        <v>140</v>
      </c>
      <c r="K52" s="293"/>
      <c r="L52" s="293"/>
      <c r="M52" s="293"/>
      <c r="N52" s="293"/>
      <c r="O52" s="293"/>
      <c r="P52" s="293"/>
      <c r="Q52" s="63"/>
      <c r="R52" s="8"/>
      <c r="S52" s="293" t="s">
        <v>141</v>
      </c>
      <c r="T52" s="294"/>
      <c r="U52" s="294"/>
      <c r="V52" s="294"/>
      <c r="W52" s="294"/>
      <c r="X52" s="294"/>
      <c r="Y52" s="294"/>
    </row>
    <row r="53" spans="1:25" ht="21" customHeight="1">
      <c r="A53" s="9"/>
      <c r="B53" s="10" t="s">
        <v>4</v>
      </c>
      <c r="C53" s="10" t="s">
        <v>5</v>
      </c>
      <c r="D53" s="10" t="s">
        <v>6</v>
      </c>
      <c r="E53" s="10" t="s">
        <v>7</v>
      </c>
      <c r="F53" s="10" t="s">
        <v>10</v>
      </c>
      <c r="G53" s="10" t="s">
        <v>8</v>
      </c>
      <c r="H53" s="10"/>
      <c r="I53" s="10"/>
      <c r="J53" s="10" t="s">
        <v>4</v>
      </c>
      <c r="K53" s="10" t="s">
        <v>5</v>
      </c>
      <c r="L53" s="10" t="s">
        <v>6</v>
      </c>
      <c r="M53" s="10" t="s">
        <v>7</v>
      </c>
      <c r="N53" s="10" t="s">
        <v>9</v>
      </c>
      <c r="O53" s="10" t="s">
        <v>10</v>
      </c>
      <c r="P53" s="11" t="s">
        <v>8</v>
      </c>
      <c r="Q53" s="64"/>
      <c r="R53" s="10"/>
      <c r="S53" s="10" t="s">
        <v>4</v>
      </c>
      <c r="T53" s="10" t="s">
        <v>5</v>
      </c>
      <c r="U53" s="10" t="s">
        <v>6</v>
      </c>
      <c r="V53" s="10" t="s">
        <v>7</v>
      </c>
      <c r="W53" s="10" t="s">
        <v>9</v>
      </c>
      <c r="X53" s="10" t="s">
        <v>10</v>
      </c>
      <c r="Y53" s="11" t="s">
        <v>8</v>
      </c>
    </row>
    <row r="54" spans="1:25" ht="12" customHeight="1">
      <c r="A54" s="8"/>
      <c r="B54" s="14"/>
      <c r="C54" s="14"/>
      <c r="D54" s="14"/>
      <c r="E54" s="14"/>
      <c r="F54" s="66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5"/>
      <c r="T54" s="15"/>
      <c r="U54" s="15"/>
      <c r="V54" s="15"/>
      <c r="W54" s="15"/>
      <c r="X54" s="15"/>
      <c r="Y54" s="15"/>
    </row>
    <row r="55" spans="1:25" s="222" customFormat="1" ht="12" customHeight="1">
      <c r="A55" s="16" t="s">
        <v>11</v>
      </c>
      <c r="B55" s="15">
        <f>B34/B9</f>
        <v>256.96592844974447</v>
      </c>
      <c r="C55" s="15">
        <f>C34/C9</f>
        <v>164.58823529411765</v>
      </c>
      <c r="D55" s="15">
        <f>D34/D9</f>
        <v>181.1</v>
      </c>
      <c r="E55" s="15">
        <f>E34/E9</f>
        <v>309.67944785276075</v>
      </c>
      <c r="F55" s="65" t="s">
        <v>47</v>
      </c>
      <c r="G55" s="15">
        <f>G34/G9</f>
        <v>258.05638869625523</v>
      </c>
      <c r="H55" s="15"/>
      <c r="I55" s="15"/>
      <c r="J55" s="15">
        <f t="shared" ref="J55:P55" si="25">J34/J9</f>
        <v>951.86032028469754</v>
      </c>
      <c r="K55" s="15">
        <f t="shared" si="25"/>
        <v>919</v>
      </c>
      <c r="L55" s="15">
        <f t="shared" si="25"/>
        <v>1174.6120689655172</v>
      </c>
      <c r="M55" s="15">
        <f t="shared" si="25"/>
        <v>1096.6690000000001</v>
      </c>
      <c r="N55" s="15" t="s">
        <v>64</v>
      </c>
      <c r="O55" s="15" t="s">
        <v>64</v>
      </c>
      <c r="P55" s="15">
        <f t="shared" si="25"/>
        <v>981.29122807017541</v>
      </c>
      <c r="Q55" s="15"/>
      <c r="R55" s="15"/>
      <c r="S55" s="15">
        <f t="shared" ref="S55:V55" si="26">S34/S9</f>
        <v>373.53354227296472</v>
      </c>
      <c r="T55" s="15">
        <f t="shared" si="26"/>
        <v>708.75409836065569</v>
      </c>
      <c r="U55" s="15">
        <f t="shared" si="26"/>
        <v>769.09693877551024</v>
      </c>
      <c r="V55" s="15">
        <f t="shared" si="26"/>
        <v>786.06537530266348</v>
      </c>
      <c r="W55" s="15" t="s">
        <v>64</v>
      </c>
      <c r="X55" s="15" t="s">
        <v>64</v>
      </c>
      <c r="Y55" s="15">
        <f t="shared" ref="Y55:Y63" si="27">Y34/Y9</f>
        <v>400.86221620495729</v>
      </c>
    </row>
    <row r="56" spans="1:25" s="222" customFormat="1" ht="12" customHeight="1">
      <c r="A56" s="17" t="s">
        <v>12</v>
      </c>
      <c r="B56" s="15"/>
      <c r="C56" s="15">
        <f>C35/C10</f>
        <v>182.04914640455252</v>
      </c>
      <c r="D56" s="15">
        <f>D35/D10</f>
        <v>161.29976209357653</v>
      </c>
      <c r="E56" s="15">
        <f>E35/E10</f>
        <v>226.81578947368422</v>
      </c>
      <c r="F56" s="65" t="s">
        <v>47</v>
      </c>
      <c r="G56" s="15">
        <f>G35/G10</f>
        <v>170.78077008680168</v>
      </c>
      <c r="H56" s="15"/>
      <c r="I56" s="15"/>
      <c r="J56" s="15"/>
      <c r="K56" s="15">
        <f>K35/K10</f>
        <v>849.41269841269843</v>
      </c>
      <c r="L56" s="15">
        <f>L35/L10</f>
        <v>744.95238095238096</v>
      </c>
      <c r="M56" s="15">
        <f>M35/M10</f>
        <v>860.5</v>
      </c>
      <c r="N56" s="15"/>
      <c r="O56" s="15" t="s">
        <v>64</v>
      </c>
      <c r="P56" s="15">
        <f>P35/P10</f>
        <v>816.45685279187819</v>
      </c>
      <c r="Q56" s="15"/>
      <c r="R56" s="15"/>
      <c r="S56" s="15"/>
      <c r="T56" s="15">
        <f>T35/T10</f>
        <v>222.88829528897523</v>
      </c>
      <c r="U56" s="15">
        <f>U35/U10</f>
        <v>175.52417794970987</v>
      </c>
      <c r="V56" s="15">
        <f>V35/V10</f>
        <v>337.02173913043481</v>
      </c>
      <c r="W56" s="15"/>
      <c r="X56" s="15" t="s">
        <v>64</v>
      </c>
      <c r="Y56" s="15">
        <f t="shared" si="27"/>
        <v>197.85973140055424</v>
      </c>
    </row>
    <row r="57" spans="1:25" s="222" customFormat="1" ht="12" customHeight="1">
      <c r="A57" s="17" t="s">
        <v>13</v>
      </c>
      <c r="B57" s="15"/>
      <c r="C57" s="15">
        <f t="shared" ref="C57:C63" si="28">C36/C11</f>
        <v>231.37761020881672</v>
      </c>
      <c r="D57" s="15"/>
      <c r="E57" s="15"/>
      <c r="F57" s="65" t="s">
        <v>47</v>
      </c>
      <c r="G57" s="15">
        <f t="shared" ref="G57:G63" si="29">G36/G11</f>
        <v>231.37761020881672</v>
      </c>
      <c r="H57" s="15"/>
      <c r="I57" s="15"/>
      <c r="J57" s="15"/>
      <c r="K57" s="15">
        <f>K36/K11</f>
        <v>904.59544159544157</v>
      </c>
      <c r="L57" s="15"/>
      <c r="M57" s="15">
        <f>M36/M11</f>
        <v>1329</v>
      </c>
      <c r="N57" s="15"/>
      <c r="O57" s="15"/>
      <c r="P57" s="15">
        <f>P36/P11</f>
        <v>905.80113636363637</v>
      </c>
      <c r="Q57" s="15"/>
      <c r="R57" s="15"/>
      <c r="S57" s="15"/>
      <c r="T57" s="15">
        <f>T36/T11</f>
        <v>345.25686746987952</v>
      </c>
      <c r="U57" s="15"/>
      <c r="V57" s="15">
        <f>V36/V11</f>
        <v>1329</v>
      </c>
      <c r="W57" s="15"/>
      <c r="X57" s="15" t="s">
        <v>64</v>
      </c>
      <c r="Y57" s="15">
        <f t="shared" si="27"/>
        <v>345.73073217726397</v>
      </c>
    </row>
    <row r="58" spans="1:25" s="222" customFormat="1" ht="12" customHeight="1">
      <c r="A58" s="17" t="s">
        <v>14</v>
      </c>
      <c r="B58" s="15"/>
      <c r="C58" s="15">
        <f t="shared" si="28"/>
        <v>266.33333333333331</v>
      </c>
      <c r="D58" s="15">
        <f>D37/D12</f>
        <v>164.60416666666666</v>
      </c>
      <c r="E58" s="15"/>
      <c r="F58" s="65" t="s">
        <v>47</v>
      </c>
      <c r="G58" s="15">
        <f t="shared" si="29"/>
        <v>175.90740740740742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>
        <f t="shared" ref="T58:U58" si="30">T37/T12</f>
        <v>266.33333333333331</v>
      </c>
      <c r="U58" s="15">
        <f t="shared" si="30"/>
        <v>164.60416666666666</v>
      </c>
      <c r="V58" s="15"/>
      <c r="W58" s="15"/>
      <c r="X58" s="15"/>
      <c r="Y58" s="15">
        <f t="shared" si="27"/>
        <v>175.90740740740742</v>
      </c>
    </row>
    <row r="59" spans="1:25" s="222" customFormat="1" ht="12" customHeight="1">
      <c r="A59" s="17" t="s">
        <v>15</v>
      </c>
      <c r="B59" s="15"/>
      <c r="C59" s="15">
        <f t="shared" si="28"/>
        <v>203.45</v>
      </c>
      <c r="D59" s="15">
        <f>D38/D13</f>
        <v>164.42857142857142</v>
      </c>
      <c r="E59" s="15">
        <f>E38/E13</f>
        <v>243</v>
      </c>
      <c r="F59" s="65" t="s">
        <v>47</v>
      </c>
      <c r="G59" s="15">
        <f t="shared" si="29"/>
        <v>181.9591836734694</v>
      </c>
      <c r="H59" s="15"/>
      <c r="I59" s="15"/>
      <c r="J59" s="15"/>
      <c r="K59" s="15">
        <f>K38/K13</f>
        <v>849.19047619047615</v>
      </c>
      <c r="L59" s="15">
        <f>L38/L13</f>
        <v>1002.5</v>
      </c>
      <c r="M59" s="15">
        <f>M38/M13</f>
        <v>734</v>
      </c>
      <c r="N59" s="15"/>
      <c r="O59" s="15"/>
      <c r="P59" s="15">
        <f>P38/P13</f>
        <v>877.92857142857144</v>
      </c>
      <c r="Q59" s="15"/>
      <c r="R59" s="15"/>
      <c r="S59" s="15"/>
      <c r="T59" s="15">
        <f>T38/T13</f>
        <v>534.19512195121956</v>
      </c>
      <c r="U59" s="15">
        <f>U38/U13</f>
        <v>312.3235294117647</v>
      </c>
      <c r="V59" s="15">
        <f>V38/V13</f>
        <v>488.5</v>
      </c>
      <c r="W59" s="15"/>
      <c r="X59" s="15" t="s">
        <v>64</v>
      </c>
      <c r="Y59" s="15">
        <f t="shared" si="27"/>
        <v>435.03896103896102</v>
      </c>
    </row>
    <row r="60" spans="1:25" s="222" customFormat="1" ht="12" customHeight="1">
      <c r="A60" s="17" t="s">
        <v>16</v>
      </c>
      <c r="B60" s="15"/>
      <c r="C60" s="15">
        <f t="shared" si="28"/>
        <v>294.48214285714283</v>
      </c>
      <c r="D60" s="15"/>
      <c r="E60" s="15"/>
      <c r="F60" s="65" t="s">
        <v>47</v>
      </c>
      <c r="G60" s="15">
        <f t="shared" si="29"/>
        <v>294.48214285714283</v>
      </c>
      <c r="H60" s="15"/>
      <c r="I60" s="15"/>
      <c r="J60" s="15"/>
      <c r="K60" s="15">
        <f>K39/K14</f>
        <v>974.6</v>
      </c>
      <c r="L60" s="15"/>
      <c r="M60" s="15"/>
      <c r="N60" s="15"/>
      <c r="O60" s="15"/>
      <c r="P60" s="15">
        <f>P39/P14</f>
        <v>974.6</v>
      </c>
      <c r="Q60" s="15"/>
      <c r="R60" s="15"/>
      <c r="S60" s="15"/>
      <c r="T60" s="15">
        <f>T39/T14</f>
        <v>397.530303030303</v>
      </c>
      <c r="U60" s="15"/>
      <c r="V60" s="15"/>
      <c r="W60" s="15"/>
      <c r="X60" s="15"/>
      <c r="Y60" s="15">
        <f t="shared" si="27"/>
        <v>397.530303030303</v>
      </c>
    </row>
    <row r="61" spans="1:25" s="222" customFormat="1" ht="12" customHeight="1">
      <c r="A61" s="17" t="s">
        <v>17</v>
      </c>
      <c r="B61" s="15"/>
      <c r="C61" s="15">
        <f t="shared" si="28"/>
        <v>198.5</v>
      </c>
      <c r="D61" s="15"/>
      <c r="E61" s="15"/>
      <c r="F61" s="65" t="s">
        <v>47</v>
      </c>
      <c r="G61" s="15">
        <f t="shared" si="29"/>
        <v>198.5</v>
      </c>
      <c r="H61" s="15"/>
      <c r="I61" s="15"/>
      <c r="J61" s="15"/>
      <c r="K61" s="15">
        <f>K40/K15</f>
        <v>300</v>
      </c>
      <c r="L61" s="15"/>
      <c r="M61" s="15"/>
      <c r="N61" s="15"/>
      <c r="O61" s="15"/>
      <c r="P61" s="15">
        <f>P40/P15</f>
        <v>300</v>
      </c>
      <c r="Q61" s="15"/>
      <c r="R61" s="15"/>
      <c r="S61" s="15"/>
      <c r="T61" s="15">
        <f>T40/T15</f>
        <v>249.25</v>
      </c>
      <c r="U61" s="15"/>
      <c r="V61" s="15"/>
      <c r="W61" s="15"/>
      <c r="X61" s="15"/>
      <c r="Y61" s="15">
        <f t="shared" si="27"/>
        <v>249.25</v>
      </c>
    </row>
    <row r="62" spans="1:25" s="222" customFormat="1" ht="12" customHeight="1">
      <c r="A62" s="17" t="s">
        <v>18</v>
      </c>
      <c r="B62" s="15"/>
      <c r="C62" s="15">
        <f t="shared" si="28"/>
        <v>216.5</v>
      </c>
      <c r="D62" s="15"/>
      <c r="E62" s="15"/>
      <c r="F62" s="65" t="s">
        <v>47</v>
      </c>
      <c r="G62" s="15">
        <f t="shared" si="29"/>
        <v>216.5</v>
      </c>
      <c r="H62" s="15"/>
      <c r="I62" s="15"/>
      <c r="J62" s="15"/>
      <c r="K62" s="15">
        <f>K41/K16</f>
        <v>338</v>
      </c>
      <c r="L62" s="15"/>
      <c r="M62" s="15"/>
      <c r="N62" s="15"/>
      <c r="O62" s="15"/>
      <c r="P62" s="15">
        <f>P41/P16</f>
        <v>338</v>
      </c>
      <c r="Q62" s="15"/>
      <c r="R62" s="15"/>
      <c r="S62" s="15"/>
      <c r="T62" s="15"/>
      <c r="U62" s="15"/>
      <c r="V62" s="15"/>
      <c r="W62" s="15"/>
      <c r="X62" s="15"/>
      <c r="Y62" s="15">
        <f t="shared" si="27"/>
        <v>277.25</v>
      </c>
    </row>
    <row r="63" spans="1:25" s="222" customFormat="1" ht="12" customHeight="1">
      <c r="A63" s="17" t="s">
        <v>19</v>
      </c>
      <c r="B63" s="15"/>
      <c r="C63" s="15">
        <f t="shared" si="28"/>
        <v>169</v>
      </c>
      <c r="D63" s="15"/>
      <c r="E63" s="15"/>
      <c r="F63" s="65" t="s">
        <v>47</v>
      </c>
      <c r="G63" s="15">
        <f t="shared" si="29"/>
        <v>169</v>
      </c>
      <c r="H63" s="15"/>
      <c r="I63" s="15"/>
      <c r="J63" s="15"/>
      <c r="K63" s="15">
        <f>K42/K17</f>
        <v>299</v>
      </c>
      <c r="L63" s="15"/>
      <c r="M63" s="15"/>
      <c r="N63" s="15"/>
      <c r="O63" s="15"/>
      <c r="P63" s="15">
        <f>P42/P17</f>
        <v>299</v>
      </c>
      <c r="Q63" s="15"/>
      <c r="R63" s="15"/>
      <c r="S63" s="15"/>
      <c r="T63" s="15">
        <f>T42/T17</f>
        <v>234</v>
      </c>
      <c r="U63" s="15"/>
      <c r="V63" s="15"/>
      <c r="W63" s="15"/>
      <c r="X63" s="15"/>
      <c r="Y63" s="15">
        <f t="shared" si="27"/>
        <v>234</v>
      </c>
    </row>
    <row r="64" spans="1:25" ht="12" customHeight="1">
      <c r="A64" s="17"/>
      <c r="B64" s="14"/>
      <c r="C64" s="14"/>
      <c r="D64" s="14"/>
      <c r="E64" s="14"/>
      <c r="F64" s="65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spans="1:26" ht="12" customHeight="1">
      <c r="A65" s="13" t="s">
        <v>8</v>
      </c>
      <c r="B65" s="14">
        <f>B44/B19</f>
        <v>256.96592844974447</v>
      </c>
      <c r="C65" s="14">
        <f t="shared" ref="C65:E65" si="31">C44/C19</f>
        <v>205.81657280772325</v>
      </c>
      <c r="D65" s="14">
        <f t="shared" si="31"/>
        <v>161.66660290742158</v>
      </c>
      <c r="E65" s="14">
        <f t="shared" si="31"/>
        <v>300.86986301369865</v>
      </c>
      <c r="F65" s="66" t="s">
        <v>47</v>
      </c>
      <c r="G65" s="14">
        <f>G44/G19</f>
        <v>233.23694082078271</v>
      </c>
      <c r="H65" s="14"/>
      <c r="I65" s="14"/>
      <c r="J65" s="14">
        <f>J44/J19</f>
        <v>951.86032028469754</v>
      </c>
      <c r="K65" s="14">
        <f>K44/K19</f>
        <v>887.32849364791286</v>
      </c>
      <c r="L65" s="14">
        <f>L44/L19</f>
        <v>953.34251968503941</v>
      </c>
      <c r="M65" s="14">
        <f>M44/M19</f>
        <v>1092.7088235294118</v>
      </c>
      <c r="N65" s="14" t="s">
        <v>64</v>
      </c>
      <c r="O65" s="14" t="s">
        <v>64</v>
      </c>
      <c r="P65" s="14">
        <f>P44/P19</f>
        <v>957.45686160972787</v>
      </c>
      <c r="Q65" s="14"/>
      <c r="R65" s="14"/>
      <c r="S65" s="14">
        <f t="shared" ref="S65:V65" si="32">S44/S19</f>
        <v>373.53354227296472</v>
      </c>
      <c r="T65" s="14">
        <f t="shared" si="32"/>
        <v>293.55327102803739</v>
      </c>
      <c r="U65" s="14">
        <f t="shared" si="32"/>
        <v>198.34768332725284</v>
      </c>
      <c r="V65" s="14">
        <f t="shared" si="32"/>
        <v>762.3988571428572</v>
      </c>
      <c r="W65" s="14" t="s">
        <v>64</v>
      </c>
      <c r="X65" s="14" t="s">
        <v>64</v>
      </c>
      <c r="Y65" s="14">
        <f>Y44/Y19</f>
        <v>350.5935256861365</v>
      </c>
    </row>
    <row r="66" spans="1:26" ht="12" customHeight="1">
      <c r="A66" s="26" t="s">
        <v>28</v>
      </c>
      <c r="B66" s="14"/>
      <c r="C66" s="14">
        <f>C46/C21</f>
        <v>206.00538793103448</v>
      </c>
      <c r="D66" s="14">
        <f>D46/D21</f>
        <v>161.36460761460762</v>
      </c>
      <c r="E66" s="14">
        <f>E46/E21</f>
        <v>227.23076923076923</v>
      </c>
      <c r="F66" s="66" t="s">
        <v>47</v>
      </c>
      <c r="G66" s="14">
        <f>G46/G21</f>
        <v>187.96940711462452</v>
      </c>
      <c r="H66" s="14"/>
      <c r="I66" s="14"/>
      <c r="J66" s="14"/>
      <c r="K66" s="14">
        <f>K46/K21</f>
        <v>884.57988165680479</v>
      </c>
      <c r="L66" s="14">
        <f>L46/L21</f>
        <v>767.3478260869565</v>
      </c>
      <c r="M66" s="14">
        <f>M46/M21</f>
        <v>894.7</v>
      </c>
      <c r="N66" s="14"/>
      <c r="O66" s="14" t="s">
        <v>64</v>
      </c>
      <c r="P66" s="14">
        <f>P46/P21</f>
        <v>870.9488054607508</v>
      </c>
      <c r="Q66" s="14"/>
      <c r="R66" s="14"/>
      <c r="S66" s="14"/>
      <c r="T66" s="14">
        <f>T46/T21</f>
        <v>287.55013036264518</v>
      </c>
      <c r="U66" s="14">
        <f>U46/U21</f>
        <v>177.1848278471434</v>
      </c>
      <c r="V66" s="14">
        <f>V46/V21</f>
        <v>363.44897959183675</v>
      </c>
      <c r="W66" s="14"/>
      <c r="X66" s="14" t="s">
        <v>64</v>
      </c>
      <c r="Y66" s="14">
        <f>Y46/Y21</f>
        <v>245.84526909722223</v>
      </c>
    </row>
    <row r="67" spans="1:26" ht="12" customHeight="1">
      <c r="A67" s="6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55"/>
      <c r="R67" s="18"/>
      <c r="S67" s="42"/>
      <c r="T67" s="42"/>
      <c r="U67" s="42"/>
      <c r="V67" s="42"/>
      <c r="W67" s="42"/>
      <c r="X67" s="42"/>
      <c r="Y67" s="42"/>
    </row>
    <row r="69" spans="1:26" ht="12" customHeight="1">
      <c r="A69" s="1" t="s">
        <v>138</v>
      </c>
      <c r="B69" s="4"/>
      <c r="C69" s="4"/>
      <c r="D69" s="22"/>
      <c r="E69" s="22"/>
      <c r="F69" s="22"/>
      <c r="G69" s="22"/>
      <c r="H69" s="22"/>
      <c r="I69" s="22"/>
      <c r="J69" s="22"/>
      <c r="K69" s="22"/>
      <c r="L69" s="135"/>
      <c r="M69" s="135"/>
      <c r="N69" s="135"/>
      <c r="O69" s="135"/>
      <c r="P69" s="135"/>
      <c r="Q69" s="135"/>
      <c r="R69" s="135"/>
      <c r="S69" s="40"/>
      <c r="T69" s="291"/>
      <c r="U69" s="292"/>
    </row>
    <row r="70" spans="1:26" ht="12" customHeight="1">
      <c r="A70" s="204" t="s">
        <v>146</v>
      </c>
      <c r="B70" s="4"/>
      <c r="C70" s="4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40"/>
      <c r="T70" s="291"/>
      <c r="U70" s="292"/>
    </row>
    <row r="71" spans="1:26" ht="12" customHeight="1">
      <c r="A71" s="22" t="s">
        <v>46</v>
      </c>
      <c r="B71" s="4"/>
      <c r="C71" s="4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40"/>
      <c r="T71" s="40"/>
    </row>
    <row r="72" spans="1:26" ht="12" customHeight="1">
      <c r="A72" s="6"/>
      <c r="B72" s="7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40"/>
      <c r="T72" s="41"/>
      <c r="U72" s="27"/>
    </row>
    <row r="73" spans="1:26" ht="12" customHeight="1">
      <c r="A73" s="8"/>
      <c r="B73" s="293" t="s">
        <v>139</v>
      </c>
      <c r="C73" s="293"/>
      <c r="D73" s="293"/>
      <c r="E73" s="293"/>
      <c r="F73" s="293"/>
      <c r="G73" s="293"/>
      <c r="H73" s="127"/>
      <c r="I73" s="8"/>
      <c r="J73" s="293" t="s">
        <v>140</v>
      </c>
      <c r="K73" s="293"/>
      <c r="L73" s="293"/>
      <c r="M73" s="293"/>
      <c r="N73" s="293"/>
      <c r="O73" s="293"/>
      <c r="P73" s="293"/>
      <c r="Q73" s="63"/>
      <c r="R73" s="8"/>
      <c r="S73" s="293" t="s">
        <v>141</v>
      </c>
      <c r="T73" s="294"/>
      <c r="U73" s="294"/>
      <c r="V73" s="294"/>
      <c r="W73" s="294"/>
      <c r="X73" s="294"/>
      <c r="Y73" s="294"/>
      <c r="Z73" s="71"/>
    </row>
    <row r="74" spans="1:26" ht="22.5">
      <c r="A74" s="9"/>
      <c r="B74" s="10" t="s">
        <v>4</v>
      </c>
      <c r="C74" s="10" t="s">
        <v>5</v>
      </c>
      <c r="D74" s="10" t="s">
        <v>6</v>
      </c>
      <c r="E74" s="10" t="s">
        <v>7</v>
      </c>
      <c r="F74" s="10" t="s">
        <v>10</v>
      </c>
      <c r="G74" s="10" t="s">
        <v>8</v>
      </c>
      <c r="H74" s="53" t="s">
        <v>33</v>
      </c>
      <c r="I74" s="10"/>
      <c r="J74" s="10" t="s">
        <v>4</v>
      </c>
      <c r="K74" s="10" t="s">
        <v>5</v>
      </c>
      <c r="L74" s="10" t="s">
        <v>6</v>
      </c>
      <c r="M74" s="10" t="s">
        <v>7</v>
      </c>
      <c r="N74" s="10" t="s">
        <v>9</v>
      </c>
      <c r="O74" s="10" t="s">
        <v>10</v>
      </c>
      <c r="P74" s="11" t="s">
        <v>8</v>
      </c>
      <c r="Q74" s="53" t="s">
        <v>33</v>
      </c>
      <c r="R74" s="10"/>
      <c r="S74" s="10" t="s">
        <v>4</v>
      </c>
      <c r="T74" s="10" t="s">
        <v>5</v>
      </c>
      <c r="U74" s="10" t="s">
        <v>6</v>
      </c>
      <c r="V74" s="10" t="s">
        <v>7</v>
      </c>
      <c r="W74" s="10" t="s">
        <v>9</v>
      </c>
      <c r="X74" s="10" t="s">
        <v>10</v>
      </c>
      <c r="Y74" s="11" t="s">
        <v>8</v>
      </c>
      <c r="Z74" s="53" t="s">
        <v>33</v>
      </c>
    </row>
    <row r="75" spans="1:26" ht="12" customHeight="1">
      <c r="A75" s="8"/>
      <c r="B75" s="8"/>
      <c r="C75" s="8"/>
      <c r="D75" s="8"/>
      <c r="E75" s="8"/>
      <c r="F75" s="55"/>
      <c r="G75" s="8"/>
      <c r="H75" s="8"/>
      <c r="I75" s="8"/>
      <c r="J75" s="8"/>
      <c r="K75" s="8"/>
      <c r="L75" s="8"/>
      <c r="M75" s="8"/>
      <c r="N75" s="8"/>
      <c r="O75" s="8"/>
      <c r="P75" s="8"/>
      <c r="Q75" s="29"/>
      <c r="R75" s="8"/>
      <c r="S75" s="15"/>
      <c r="T75" s="15"/>
      <c r="U75" s="15"/>
      <c r="V75" s="15"/>
      <c r="W75" s="15"/>
      <c r="X75" s="15"/>
      <c r="Y75" s="15"/>
      <c r="Z75" s="15"/>
    </row>
    <row r="76" spans="1:26" ht="12" customHeight="1">
      <c r="A76" s="16" t="s">
        <v>11</v>
      </c>
      <c r="B76" s="206">
        <v>126577.5</v>
      </c>
      <c r="C76" s="206">
        <v>130.80000000000001</v>
      </c>
      <c r="D76" s="206">
        <v>318.60000000000002</v>
      </c>
      <c r="E76" s="206">
        <v>4251.7</v>
      </c>
      <c r="F76" s="55" t="s">
        <v>47</v>
      </c>
      <c r="G76" s="206">
        <v>131278.6</v>
      </c>
      <c r="H76" s="8">
        <f>G76/G86</f>
        <v>0.7134373067345765</v>
      </c>
      <c r="I76" s="12"/>
      <c r="J76" s="206">
        <v>126000.7</v>
      </c>
      <c r="K76" s="206">
        <v>2538.1999999999998</v>
      </c>
      <c r="L76" s="206">
        <v>4004.2</v>
      </c>
      <c r="M76" s="206">
        <v>31785.8</v>
      </c>
      <c r="N76" s="8" t="s">
        <v>64</v>
      </c>
      <c r="O76" s="8" t="s">
        <v>64</v>
      </c>
      <c r="P76" s="206">
        <v>164329</v>
      </c>
      <c r="Q76" s="27">
        <f>P76/P86</f>
        <v>0.84511598365608875</v>
      </c>
      <c r="R76" s="12"/>
      <c r="S76" s="15">
        <f>B76+J76</f>
        <v>252578.2</v>
      </c>
      <c r="T76" s="15">
        <f t="shared" ref="T76:V84" si="33">C76+K76</f>
        <v>2669</v>
      </c>
      <c r="U76" s="15">
        <f t="shared" si="33"/>
        <v>4322.8</v>
      </c>
      <c r="V76" s="15">
        <f>E76+M76</f>
        <v>36037.5</v>
      </c>
      <c r="W76" s="15" t="str">
        <f>N76</f>
        <v>?</v>
      </c>
      <c r="X76" s="15" t="str">
        <f>O76</f>
        <v>?</v>
      </c>
      <c r="Y76" s="15">
        <f>SUM(S76:X76)</f>
        <v>295607.5</v>
      </c>
      <c r="Z76" s="27">
        <f>Y76/Y86</f>
        <v>0.78109207959432869</v>
      </c>
    </row>
    <row r="77" spans="1:26" ht="12" customHeight="1">
      <c r="A77" s="17" t="s">
        <v>12</v>
      </c>
      <c r="B77" s="206">
        <v>0</v>
      </c>
      <c r="C77" s="206">
        <v>15660.2</v>
      </c>
      <c r="D77" s="206">
        <v>18562.599999999999</v>
      </c>
      <c r="E77" s="206">
        <v>368.6</v>
      </c>
      <c r="F77" s="55" t="s">
        <v>47</v>
      </c>
      <c r="G77" s="206">
        <v>34591.4</v>
      </c>
      <c r="H77" s="8">
        <f>G77/G86</f>
        <v>0.18798795273699165</v>
      </c>
      <c r="I77" s="12"/>
      <c r="J77" s="206">
        <v>0</v>
      </c>
      <c r="K77" s="206">
        <v>6256</v>
      </c>
      <c r="L77" s="206">
        <v>2671.2</v>
      </c>
      <c r="M77" s="206">
        <v>414.2</v>
      </c>
      <c r="N77" s="8">
        <v>0</v>
      </c>
      <c r="O77" s="8" t="s">
        <v>64</v>
      </c>
      <c r="P77" s="206">
        <v>9341.2999999999993</v>
      </c>
      <c r="Q77" s="27">
        <f>P77/P86</f>
        <v>4.8040710636142257E-2</v>
      </c>
      <c r="R77" s="12"/>
      <c r="S77" s="15">
        <f t="shared" ref="S77:S84" si="34">B77+J77</f>
        <v>0</v>
      </c>
      <c r="T77" s="15">
        <f t="shared" si="33"/>
        <v>21916.2</v>
      </c>
      <c r="U77" s="15">
        <f t="shared" si="33"/>
        <v>21233.8</v>
      </c>
      <c r="V77" s="15">
        <f t="shared" si="33"/>
        <v>782.8</v>
      </c>
      <c r="W77" s="15">
        <f t="shared" ref="W77:X84" si="35">N77</f>
        <v>0</v>
      </c>
      <c r="X77" s="15" t="str">
        <f t="shared" si="35"/>
        <v>?</v>
      </c>
      <c r="Y77" s="15">
        <f>SUM(S77:X77)</f>
        <v>43932.800000000003</v>
      </c>
      <c r="Z77" s="27">
        <f>Y77/Y86</f>
        <v>0.11608488321305016</v>
      </c>
    </row>
    <row r="78" spans="1:26" ht="12" customHeight="1">
      <c r="A78" s="17" t="s">
        <v>13</v>
      </c>
      <c r="B78" s="206">
        <v>0</v>
      </c>
      <c r="C78" s="206">
        <v>17135.8</v>
      </c>
      <c r="D78" s="206">
        <v>0</v>
      </c>
      <c r="E78" s="206">
        <v>0</v>
      </c>
      <c r="F78" s="55" t="s">
        <v>47</v>
      </c>
      <c r="G78" s="206">
        <v>17135.8</v>
      </c>
      <c r="H78" s="8">
        <f>G78/G86</f>
        <v>9.312499524478747E-2</v>
      </c>
      <c r="I78" s="12"/>
      <c r="J78" s="206">
        <v>0</v>
      </c>
      <c r="K78" s="206">
        <v>18877.5</v>
      </c>
      <c r="L78" s="206">
        <v>0</v>
      </c>
      <c r="M78" s="206">
        <v>62</v>
      </c>
      <c r="N78" s="8">
        <v>0</v>
      </c>
      <c r="O78" s="8">
        <v>0</v>
      </c>
      <c r="P78" s="206">
        <v>18939.5</v>
      </c>
      <c r="Q78" s="27">
        <f>P78/P86</f>
        <v>9.7402614100094889E-2</v>
      </c>
      <c r="R78" s="12"/>
      <c r="S78" s="15">
        <f t="shared" si="34"/>
        <v>0</v>
      </c>
      <c r="T78" s="15">
        <f t="shared" si="33"/>
        <v>36013.300000000003</v>
      </c>
      <c r="U78" s="15">
        <f t="shared" si="33"/>
        <v>0</v>
      </c>
      <c r="V78" s="15">
        <f t="shared" si="33"/>
        <v>62</v>
      </c>
      <c r="W78" s="15">
        <f t="shared" si="35"/>
        <v>0</v>
      </c>
      <c r="X78" s="15">
        <f t="shared" si="35"/>
        <v>0</v>
      </c>
      <c r="Y78" s="15">
        <f t="shared" ref="Y78:Y84" si="36">SUM(S78:X78)</f>
        <v>36075.300000000003</v>
      </c>
      <c r="Z78" s="27">
        <f>Y78/Y86</f>
        <v>9.5322788153173674E-2</v>
      </c>
    </row>
    <row r="79" spans="1:26" ht="12" customHeight="1">
      <c r="A79" s="17" t="s">
        <v>14</v>
      </c>
      <c r="B79" s="206">
        <v>0</v>
      </c>
      <c r="C79" s="206">
        <v>34.6</v>
      </c>
      <c r="D79" s="206">
        <v>181.3</v>
      </c>
      <c r="E79" s="206">
        <v>0</v>
      </c>
      <c r="F79" s="55" t="s">
        <v>47</v>
      </c>
      <c r="G79" s="206">
        <v>215.9</v>
      </c>
      <c r="H79" s="8">
        <f>G79/G86</f>
        <v>1.1733147255073948E-3</v>
      </c>
      <c r="I79" s="12"/>
      <c r="J79" s="206">
        <v>0</v>
      </c>
      <c r="K79" s="206">
        <v>0</v>
      </c>
      <c r="L79" s="206">
        <v>0</v>
      </c>
      <c r="M79" s="206">
        <v>0</v>
      </c>
      <c r="N79" s="8">
        <v>0</v>
      </c>
      <c r="O79" s="8">
        <v>0</v>
      </c>
      <c r="P79" s="206">
        <v>0</v>
      </c>
      <c r="Q79" s="27">
        <f>P79/P86</f>
        <v>0</v>
      </c>
      <c r="R79" s="12"/>
      <c r="S79" s="15">
        <f t="shared" si="34"/>
        <v>0</v>
      </c>
      <c r="T79" s="15">
        <f t="shared" si="33"/>
        <v>34.6</v>
      </c>
      <c r="U79" s="15">
        <f t="shared" si="33"/>
        <v>181.3</v>
      </c>
      <c r="V79" s="15">
        <f t="shared" si="33"/>
        <v>0</v>
      </c>
      <c r="W79" s="15">
        <f t="shared" si="35"/>
        <v>0</v>
      </c>
      <c r="X79" s="15">
        <f t="shared" si="35"/>
        <v>0</v>
      </c>
      <c r="Y79" s="15">
        <f t="shared" si="36"/>
        <v>215.9</v>
      </c>
      <c r="Z79" s="27">
        <f>Y79/Y86</f>
        <v>5.7047869213201817E-4</v>
      </c>
    </row>
    <row r="80" spans="1:26" ht="12" customHeight="1">
      <c r="A80" s="17" t="s">
        <v>15</v>
      </c>
      <c r="B80" s="206">
        <v>0</v>
      </c>
      <c r="C80" s="206">
        <v>175.5</v>
      </c>
      <c r="D80" s="206">
        <v>206.3</v>
      </c>
      <c r="E80" s="206">
        <v>9</v>
      </c>
      <c r="F80" s="55" t="s">
        <v>47</v>
      </c>
      <c r="G80" s="206">
        <v>390.8</v>
      </c>
      <c r="H80" s="8">
        <f>G80/G86</f>
        <v>2.123813778269059E-3</v>
      </c>
      <c r="I80" s="12"/>
      <c r="J80" s="206">
        <v>0</v>
      </c>
      <c r="K80" s="206">
        <v>1072.3</v>
      </c>
      <c r="L80" s="206">
        <v>331.8</v>
      </c>
      <c r="M80" s="206">
        <v>47.8</v>
      </c>
      <c r="N80" s="8">
        <v>0</v>
      </c>
      <c r="O80" s="8">
        <v>0</v>
      </c>
      <c r="P80" s="206">
        <v>1451.8</v>
      </c>
      <c r="Q80" s="27">
        <f>P80/P86</f>
        <v>7.4663594683343146E-3</v>
      </c>
      <c r="R80" s="12"/>
      <c r="S80" s="15">
        <f t="shared" si="34"/>
        <v>0</v>
      </c>
      <c r="T80" s="15">
        <f t="shared" si="33"/>
        <v>1247.8</v>
      </c>
      <c r="U80" s="15">
        <f t="shared" si="33"/>
        <v>538.1</v>
      </c>
      <c r="V80" s="15">
        <f t="shared" si="33"/>
        <v>56.8</v>
      </c>
      <c r="W80" s="15">
        <f t="shared" si="35"/>
        <v>0</v>
      </c>
      <c r="X80" s="15">
        <f t="shared" si="35"/>
        <v>0</v>
      </c>
      <c r="Y80" s="15">
        <f t="shared" si="36"/>
        <v>1842.7</v>
      </c>
      <c r="Z80" s="27">
        <f>Y80/Y86</f>
        <v>4.8690184622124585E-3</v>
      </c>
    </row>
    <row r="81" spans="1:26" ht="12" customHeight="1">
      <c r="A81" s="17" t="s">
        <v>16</v>
      </c>
      <c r="B81" s="206">
        <v>0</v>
      </c>
      <c r="C81" s="206">
        <v>362.6</v>
      </c>
      <c r="D81" s="206">
        <v>0</v>
      </c>
      <c r="E81" s="206">
        <v>0</v>
      </c>
      <c r="F81" s="55" t="s">
        <v>47</v>
      </c>
      <c r="G81" s="206">
        <v>362.6</v>
      </c>
      <c r="H81" s="8">
        <f>G81/G86</f>
        <v>1.970560071648825E-3</v>
      </c>
      <c r="I81" s="12"/>
      <c r="J81" s="206">
        <v>0</v>
      </c>
      <c r="K81" s="206">
        <v>312</v>
      </c>
      <c r="L81" s="206">
        <v>0</v>
      </c>
      <c r="M81" s="206">
        <v>0</v>
      </c>
      <c r="N81" s="8">
        <v>0</v>
      </c>
      <c r="O81" s="8">
        <v>0</v>
      </c>
      <c r="P81" s="206">
        <v>312</v>
      </c>
      <c r="Q81" s="27">
        <f>P81/P86</f>
        <v>1.6045627180881017E-3</v>
      </c>
      <c r="R81" s="12"/>
      <c r="S81" s="15">
        <f t="shared" si="34"/>
        <v>0</v>
      </c>
      <c r="T81" s="15">
        <f t="shared" si="33"/>
        <v>674.6</v>
      </c>
      <c r="U81" s="15">
        <f t="shared" si="33"/>
        <v>0</v>
      </c>
      <c r="V81" s="15">
        <f t="shared" si="33"/>
        <v>0</v>
      </c>
      <c r="W81" s="15">
        <f t="shared" si="35"/>
        <v>0</v>
      </c>
      <c r="X81" s="15">
        <f t="shared" si="35"/>
        <v>0</v>
      </c>
      <c r="Y81" s="15">
        <f t="shared" si="36"/>
        <v>674.6</v>
      </c>
      <c r="Z81" s="27">
        <f>Y81/Y86</f>
        <v>1.7825147091813777E-3</v>
      </c>
    </row>
    <row r="82" spans="1:26" ht="12" customHeight="1">
      <c r="A82" s="17" t="s">
        <v>17</v>
      </c>
      <c r="B82" s="206">
        <v>0</v>
      </c>
      <c r="C82" s="206">
        <v>19.5</v>
      </c>
      <c r="D82" s="206">
        <v>0</v>
      </c>
      <c r="E82" s="206">
        <v>0</v>
      </c>
      <c r="F82" s="55" t="s">
        <v>47</v>
      </c>
      <c r="G82" s="206">
        <v>19.5</v>
      </c>
      <c r="H82" s="8">
        <f>G82/G86</f>
        <v>1.0597330776931078E-4</v>
      </c>
      <c r="I82" s="12"/>
      <c r="J82" s="206">
        <v>0</v>
      </c>
      <c r="K82" s="206">
        <v>34.700000000000003</v>
      </c>
      <c r="L82" s="206">
        <v>0</v>
      </c>
      <c r="M82" s="206">
        <v>0</v>
      </c>
      <c r="N82" s="8">
        <v>0</v>
      </c>
      <c r="O82" s="8">
        <v>0</v>
      </c>
      <c r="P82" s="206">
        <v>34.700000000000003</v>
      </c>
      <c r="Q82" s="27">
        <f>P82/P86</f>
        <v>1.7845617409505493E-4</v>
      </c>
      <c r="R82" s="12"/>
      <c r="S82" s="15">
        <f t="shared" si="34"/>
        <v>0</v>
      </c>
      <c r="T82" s="15">
        <f t="shared" si="33"/>
        <v>54.2</v>
      </c>
      <c r="U82" s="15">
        <f t="shared" si="33"/>
        <v>0</v>
      </c>
      <c r="V82" s="15">
        <f t="shared" si="33"/>
        <v>0</v>
      </c>
      <c r="W82" s="15">
        <f t="shared" si="35"/>
        <v>0</v>
      </c>
      <c r="X82" s="15">
        <f t="shared" si="35"/>
        <v>0</v>
      </c>
      <c r="Y82" s="15">
        <f t="shared" si="36"/>
        <v>54.2</v>
      </c>
      <c r="Z82" s="27">
        <f>Y82/Y86</f>
        <v>1.4321419691317919E-4</v>
      </c>
    </row>
    <row r="83" spans="1:26" ht="12" customHeight="1">
      <c r="A83" s="17" t="s">
        <v>18</v>
      </c>
      <c r="B83" s="206">
        <v>0</v>
      </c>
      <c r="C83" s="206">
        <v>2</v>
      </c>
      <c r="D83" s="206">
        <v>0</v>
      </c>
      <c r="E83" s="206">
        <v>0</v>
      </c>
      <c r="F83" s="55" t="s">
        <v>47</v>
      </c>
      <c r="G83" s="206">
        <v>2</v>
      </c>
      <c r="H83" s="8">
        <f>G83/G86</f>
        <v>1.0869057207108798E-5</v>
      </c>
      <c r="I83" s="12"/>
      <c r="J83" s="206">
        <v>0</v>
      </c>
      <c r="K83" s="206">
        <v>21</v>
      </c>
      <c r="L83" s="206">
        <v>0</v>
      </c>
      <c r="M83" s="206">
        <v>0</v>
      </c>
      <c r="N83" s="8">
        <v>0</v>
      </c>
      <c r="O83" s="8">
        <v>0</v>
      </c>
      <c r="P83" s="206">
        <v>21</v>
      </c>
      <c r="Q83" s="27">
        <f>P83/P86</f>
        <v>1.0799941371746839E-4</v>
      </c>
      <c r="R83" s="12"/>
      <c r="S83" s="15">
        <f t="shared" si="34"/>
        <v>0</v>
      </c>
      <c r="T83" s="15">
        <f t="shared" si="33"/>
        <v>23</v>
      </c>
      <c r="U83" s="15">
        <f t="shared" si="33"/>
        <v>0</v>
      </c>
      <c r="V83" s="15">
        <f t="shared" si="33"/>
        <v>0</v>
      </c>
      <c r="W83" s="15">
        <f t="shared" si="35"/>
        <v>0</v>
      </c>
      <c r="X83" s="15">
        <f t="shared" si="35"/>
        <v>0</v>
      </c>
      <c r="Y83" s="15">
        <f t="shared" si="36"/>
        <v>23</v>
      </c>
      <c r="Z83" s="27">
        <f>Y83/Y86</f>
        <v>6.0773552195629543E-5</v>
      </c>
    </row>
    <row r="84" spans="1:26" ht="12" customHeight="1">
      <c r="A84" s="17" t="s">
        <v>19</v>
      </c>
      <c r="B84" s="206">
        <v>0</v>
      </c>
      <c r="C84" s="206">
        <v>12.1</v>
      </c>
      <c r="D84" s="206">
        <v>0</v>
      </c>
      <c r="E84" s="206">
        <v>0</v>
      </c>
      <c r="F84" s="55" t="s">
        <v>47</v>
      </c>
      <c r="G84" s="206">
        <v>12.1</v>
      </c>
      <c r="H84" s="8">
        <f>G84/G86</f>
        <v>6.5757796103008224E-5</v>
      </c>
      <c r="I84" s="12"/>
      <c r="J84" s="206">
        <v>0</v>
      </c>
      <c r="K84" s="206">
        <v>16.100000000000001</v>
      </c>
      <c r="L84" s="206">
        <v>0</v>
      </c>
      <c r="M84" s="206">
        <v>0</v>
      </c>
      <c r="N84" s="8">
        <v>0</v>
      </c>
      <c r="O84" s="8">
        <v>0</v>
      </c>
      <c r="P84" s="206">
        <v>16.100000000000001</v>
      </c>
      <c r="Q84" s="27">
        <f>P84/P86</f>
        <v>8.2799550516725771E-5</v>
      </c>
      <c r="R84" s="12"/>
      <c r="S84" s="15">
        <f t="shared" si="34"/>
        <v>0</v>
      </c>
      <c r="T84" s="15">
        <f t="shared" si="33"/>
        <v>28.200000000000003</v>
      </c>
      <c r="U84" s="15">
        <f t="shared" si="33"/>
        <v>0</v>
      </c>
      <c r="V84" s="15">
        <f t="shared" si="33"/>
        <v>0</v>
      </c>
      <c r="W84" s="15">
        <f t="shared" si="35"/>
        <v>0</v>
      </c>
      <c r="X84" s="15">
        <f>O84</f>
        <v>0</v>
      </c>
      <c r="Y84" s="15">
        <f t="shared" si="36"/>
        <v>28.200000000000003</v>
      </c>
      <c r="Z84" s="27">
        <f>Y84/Y86</f>
        <v>7.4513659648554485E-5</v>
      </c>
    </row>
    <row r="85" spans="1:26" ht="12" customHeight="1">
      <c r="A85" s="17"/>
      <c r="B85" s="214"/>
      <c r="C85" s="214"/>
      <c r="D85" s="214"/>
      <c r="E85" s="214"/>
      <c r="F85" s="212"/>
      <c r="G85" s="214"/>
      <c r="H85" s="213"/>
      <c r="I85" s="211"/>
      <c r="J85" s="214"/>
      <c r="K85" s="214"/>
      <c r="L85" s="214"/>
      <c r="M85" s="214"/>
      <c r="N85" s="213"/>
      <c r="O85" s="213"/>
      <c r="P85" s="214"/>
      <c r="Q85" s="15"/>
      <c r="R85" s="12"/>
      <c r="S85" s="15"/>
      <c r="T85" s="15"/>
      <c r="U85" s="15"/>
      <c r="V85" s="15"/>
      <c r="W85" s="15"/>
      <c r="X85" s="15"/>
      <c r="Y85" s="15"/>
      <c r="Z85" s="15"/>
    </row>
    <row r="86" spans="1:26" ht="12" customHeight="1">
      <c r="A86" s="13" t="s">
        <v>8</v>
      </c>
      <c r="B86" s="216">
        <v>126577.5</v>
      </c>
      <c r="C86" s="216">
        <v>33533.1</v>
      </c>
      <c r="D86" s="216">
        <v>19268.900000000001</v>
      </c>
      <c r="E86" s="216">
        <v>4629.2</v>
      </c>
      <c r="F86" s="217" t="s">
        <v>47</v>
      </c>
      <c r="G86" s="216">
        <v>184008.6</v>
      </c>
      <c r="H86" s="215">
        <f>G86/G86</f>
        <v>1</v>
      </c>
      <c r="I86" s="215"/>
      <c r="J86" s="216">
        <v>126000.7</v>
      </c>
      <c r="K86" s="216">
        <v>29127.7</v>
      </c>
      <c r="L86" s="216">
        <v>7007.2</v>
      </c>
      <c r="M86" s="216">
        <v>32309.8</v>
      </c>
      <c r="N86" s="215" t="s">
        <v>64</v>
      </c>
      <c r="O86" s="215" t="s">
        <v>64</v>
      </c>
      <c r="P86" s="216">
        <v>194445.5</v>
      </c>
      <c r="Q86" s="39">
        <f>P86/P86</f>
        <v>1</v>
      </c>
      <c r="R86" s="14"/>
      <c r="S86" s="14">
        <f t="shared" ref="S86:V86" si="37">B86+J86</f>
        <v>252578.2</v>
      </c>
      <c r="T86" s="14">
        <f t="shared" si="37"/>
        <v>62660.800000000003</v>
      </c>
      <c r="U86" s="14">
        <f t="shared" si="37"/>
        <v>26276.100000000002</v>
      </c>
      <c r="V86" s="14">
        <f t="shared" si="37"/>
        <v>36939</v>
      </c>
      <c r="W86" s="14" t="str">
        <f t="shared" ref="W86" si="38">N86</f>
        <v>?</v>
      </c>
      <c r="X86" s="14" t="str">
        <f>O86</f>
        <v>?</v>
      </c>
      <c r="Y86" s="14">
        <f t="shared" ref="Y86" si="39">SUM(S86:X86)</f>
        <v>378454.1</v>
      </c>
      <c r="Z86" s="39">
        <f>Y86/Y86</f>
        <v>1</v>
      </c>
    </row>
    <row r="87" spans="1:26" ht="12" customHeight="1">
      <c r="A87" s="13" t="s">
        <v>33</v>
      </c>
      <c r="B87" s="39">
        <f>B86/G86</f>
        <v>0.68788904431640696</v>
      </c>
      <c r="C87" s="39">
        <f>C86/G86</f>
        <v>0.18223659111585</v>
      </c>
      <c r="D87" s="39">
        <f>D86/G86</f>
        <v>0.10471738820902937</v>
      </c>
      <c r="E87" s="39">
        <f>E86/G86</f>
        <v>2.5157519811574023E-2</v>
      </c>
      <c r="F87" s="66" t="s">
        <v>47</v>
      </c>
      <c r="G87" s="39">
        <f>G86/G86</f>
        <v>1</v>
      </c>
      <c r="H87" s="39"/>
      <c r="I87" s="39"/>
      <c r="J87" s="39">
        <f>J86/P86</f>
        <v>0.64800008228526762</v>
      </c>
      <c r="K87" s="39">
        <f>K86/P86</f>
        <v>0.1497987868065859</v>
      </c>
      <c r="L87" s="39">
        <f>L86/P86</f>
        <v>3.6036832942906882E-2</v>
      </c>
      <c r="M87" s="39">
        <f>M86/P86</f>
        <v>0.16616378368231716</v>
      </c>
      <c r="N87" s="39" t="s">
        <v>64</v>
      </c>
      <c r="O87" s="39" t="s">
        <v>64</v>
      </c>
      <c r="P87" s="39">
        <f>P86/P86</f>
        <v>1</v>
      </c>
      <c r="Q87" s="39"/>
      <c r="R87" s="39"/>
      <c r="S87" s="39">
        <f>S86/Y86</f>
        <v>0.66739454005122423</v>
      </c>
      <c r="T87" s="39">
        <f>T86/Y86</f>
        <v>0.1655704086704306</v>
      </c>
      <c r="U87" s="39">
        <f>U86/Y86</f>
        <v>6.9430084123807884E-2</v>
      </c>
      <c r="V87" s="39">
        <f>V86/Y86</f>
        <v>9.760496715453737E-2</v>
      </c>
      <c r="W87" s="39" t="s">
        <v>64</v>
      </c>
      <c r="X87" s="39" t="s">
        <v>64</v>
      </c>
      <c r="Y87" s="39">
        <f>Y86/Y86</f>
        <v>1</v>
      </c>
      <c r="Z87" s="39"/>
    </row>
    <row r="88" spans="1:26" ht="12" customHeight="1">
      <c r="A88" s="26" t="s">
        <v>89</v>
      </c>
      <c r="B88" s="15">
        <f>SUM(B77:B84)</f>
        <v>0</v>
      </c>
      <c r="C88" s="15">
        <f t="shared" ref="C88:E88" si="40">SUM(C77:C84)</f>
        <v>33402.299999999996</v>
      </c>
      <c r="D88" s="15">
        <f t="shared" si="40"/>
        <v>18950.199999999997</v>
      </c>
      <c r="E88" s="15">
        <f t="shared" si="40"/>
        <v>377.6</v>
      </c>
      <c r="F88" s="65" t="s">
        <v>47</v>
      </c>
      <c r="G88" s="15">
        <f t="shared" ref="G88" si="41">SUM(G77:G84)</f>
        <v>52730.1</v>
      </c>
      <c r="H88" s="15"/>
      <c r="I88" s="15"/>
      <c r="J88" s="15">
        <f t="shared" ref="J88:M88" si="42">SUM(J77:J84)</f>
        <v>0</v>
      </c>
      <c r="K88" s="15">
        <f t="shared" si="42"/>
        <v>26589.599999999999</v>
      </c>
      <c r="L88" s="15">
        <f t="shared" si="42"/>
        <v>3003</v>
      </c>
      <c r="M88" s="15">
        <f t="shared" si="42"/>
        <v>524</v>
      </c>
      <c r="N88" s="15">
        <v>0</v>
      </c>
      <c r="O88" s="15" t="s">
        <v>64</v>
      </c>
      <c r="P88" s="15">
        <f t="shared" ref="P88" si="43">SUM(P77:P84)</f>
        <v>30116.399999999998</v>
      </c>
      <c r="Q88" s="15"/>
      <c r="R88" s="15"/>
      <c r="S88" s="15">
        <f t="shared" ref="S88:V88" si="44">SUM(S77:S84)</f>
        <v>0</v>
      </c>
      <c r="T88" s="15">
        <f t="shared" si="44"/>
        <v>59991.899999999994</v>
      </c>
      <c r="U88" s="15">
        <f t="shared" si="44"/>
        <v>21953.199999999997</v>
      </c>
      <c r="V88" s="15">
        <f t="shared" si="44"/>
        <v>901.59999999999991</v>
      </c>
      <c r="W88" s="15">
        <v>0</v>
      </c>
      <c r="X88" s="15" t="s">
        <v>64</v>
      </c>
      <c r="Y88" s="15">
        <f>SUM(Y77:Y84)</f>
        <v>82846.7</v>
      </c>
      <c r="Z88" s="15"/>
    </row>
    <row r="89" spans="1:26" ht="12" customHeight="1">
      <c r="A89" s="26" t="s">
        <v>34</v>
      </c>
      <c r="B89" s="27">
        <f>B88/B86</f>
        <v>0</v>
      </c>
      <c r="C89" s="27">
        <f>C88/C86</f>
        <v>0.99609937643701285</v>
      </c>
      <c r="D89" s="27">
        <f>D88/D86</f>
        <v>0.98346039472933044</v>
      </c>
      <c r="E89" s="27">
        <f>E88/E86</f>
        <v>8.1569169618940646E-2</v>
      </c>
      <c r="F89" s="65" t="s">
        <v>47</v>
      </c>
      <c r="G89" s="27">
        <f>G88/G86</f>
        <v>0.28656323671828382</v>
      </c>
      <c r="H89" s="27"/>
      <c r="I89" s="27"/>
      <c r="J89" s="27">
        <f t="shared" ref="J89:M89" si="45">J88/J86</f>
        <v>0</v>
      </c>
      <c r="K89" s="27">
        <f t="shared" si="45"/>
        <v>0.9128630135575414</v>
      </c>
      <c r="L89" s="27">
        <f t="shared" si="45"/>
        <v>0.42855919625528027</v>
      </c>
      <c r="M89" s="27">
        <f t="shared" si="45"/>
        <v>1.6217989588298287E-2</v>
      </c>
      <c r="N89" s="27">
        <v>0</v>
      </c>
      <c r="O89" s="15" t="s">
        <v>64</v>
      </c>
      <c r="P89" s="27">
        <f t="shared" ref="P89" si="46">P88/P86</f>
        <v>0.1548835020609888</v>
      </c>
      <c r="Q89" s="27"/>
      <c r="R89" s="27"/>
      <c r="S89" s="27">
        <f t="shared" ref="S89:V89" si="47">S88/S86</f>
        <v>0</v>
      </c>
      <c r="T89" s="27">
        <f t="shared" si="47"/>
        <v>0.95740718280009174</v>
      </c>
      <c r="U89" s="27">
        <f t="shared" si="47"/>
        <v>0.83548167345991209</v>
      </c>
      <c r="V89" s="27">
        <f t="shared" si="47"/>
        <v>2.4407807466363462E-2</v>
      </c>
      <c r="W89" s="27">
        <v>0</v>
      </c>
      <c r="X89" s="15" t="s">
        <v>64</v>
      </c>
      <c r="Y89" s="27">
        <f t="shared" ref="Y89" si="48">Y88/Y86</f>
        <v>0.21890818463850703</v>
      </c>
      <c r="Z89" s="27"/>
    </row>
    <row r="90" spans="1:26" ht="12" customHeight="1">
      <c r="A90" s="42" t="s">
        <v>35</v>
      </c>
      <c r="B90" s="43">
        <f>B88/G88</f>
        <v>0</v>
      </c>
      <c r="C90" s="43">
        <f>C88/G88</f>
        <v>0.63345793010064455</v>
      </c>
      <c r="D90" s="43">
        <f>D88/G88</f>
        <v>0.35938107456651891</v>
      </c>
      <c r="E90" s="43">
        <f>E88/G88</f>
        <v>7.160995332836464E-3</v>
      </c>
      <c r="F90" s="18" t="s">
        <v>47</v>
      </c>
      <c r="G90" s="43">
        <f>G88/G88</f>
        <v>1</v>
      </c>
      <c r="H90" s="43"/>
      <c r="I90" s="43"/>
      <c r="J90" s="43">
        <f>J88/P88</f>
        <v>0</v>
      </c>
      <c r="K90" s="43">
        <f>K88/P88</f>
        <v>0.88289436984500136</v>
      </c>
      <c r="L90" s="43">
        <f>L88/P88</f>
        <v>9.9713113121090172E-2</v>
      </c>
      <c r="M90" s="43">
        <f>M88/P88</f>
        <v>1.7399157933883202E-2</v>
      </c>
      <c r="N90" s="43">
        <v>0</v>
      </c>
      <c r="O90" s="6" t="s">
        <v>64</v>
      </c>
      <c r="P90" s="43">
        <f>P88/P88</f>
        <v>1</v>
      </c>
      <c r="Q90" s="43"/>
      <c r="R90" s="43"/>
      <c r="S90" s="43">
        <f>S88/Y88</f>
        <v>0</v>
      </c>
      <c r="T90" s="43">
        <f>T88/Y88</f>
        <v>0.72413143794502377</v>
      </c>
      <c r="U90" s="43">
        <f>U88/Y88</f>
        <v>0.26498581114274916</v>
      </c>
      <c r="V90" s="43">
        <f>V88/Y88</f>
        <v>1.088275091222704E-2</v>
      </c>
      <c r="W90" s="43">
        <v>0</v>
      </c>
      <c r="X90" s="6" t="s">
        <v>64</v>
      </c>
      <c r="Y90" s="43">
        <f>Y88/Y88</f>
        <v>1</v>
      </c>
      <c r="Z90" s="43"/>
    </row>
    <row r="91" spans="1:26" ht="12" customHeight="1">
      <c r="A91" s="28"/>
      <c r="B91" s="54"/>
      <c r="C91" s="54"/>
      <c r="D91" s="54"/>
      <c r="E91" s="54"/>
      <c r="F91" s="55"/>
      <c r="G91" s="54"/>
      <c r="H91" s="54"/>
      <c r="I91" s="54"/>
      <c r="J91" s="54"/>
      <c r="K91" s="54"/>
      <c r="L91" s="54"/>
      <c r="M91" s="54"/>
      <c r="N91" s="8"/>
      <c r="O91" s="8"/>
      <c r="P91" s="54"/>
      <c r="Q91" s="54"/>
      <c r="R91" s="54"/>
      <c r="S91" s="54"/>
      <c r="T91" s="54"/>
      <c r="U91" s="54"/>
      <c r="V91" s="54"/>
      <c r="W91" s="8"/>
      <c r="X91" s="8"/>
      <c r="Y91" s="54"/>
      <c r="Z91" s="54"/>
    </row>
    <row r="92" spans="1:26" ht="12" customHeight="1">
      <c r="A92" s="15" t="s">
        <v>143</v>
      </c>
      <c r="B92" s="131"/>
      <c r="C92" s="131"/>
      <c r="D92" s="15"/>
      <c r="E92" s="15"/>
      <c r="F92" s="15"/>
      <c r="G92" s="15"/>
      <c r="H92" s="15"/>
      <c r="I92" s="15"/>
      <c r="J92" s="15"/>
      <c r="K92" s="15"/>
      <c r="L92" s="15"/>
    </row>
    <row r="93" spans="1:26" ht="12" customHeight="1">
      <c r="A93" s="15" t="s">
        <v>144</v>
      </c>
      <c r="B93" s="131"/>
      <c r="C93" s="88"/>
      <c r="D93" s="15"/>
      <c r="E93" s="15"/>
      <c r="F93" s="15"/>
      <c r="G93" s="15"/>
      <c r="H93" s="15"/>
      <c r="I93" s="15"/>
      <c r="J93" s="15"/>
      <c r="K93" s="15"/>
      <c r="L93" s="15"/>
    </row>
    <row r="94" spans="1:26" ht="12" customHeight="1">
      <c r="A94" s="90" t="s">
        <v>145</v>
      </c>
      <c r="B94" s="131"/>
      <c r="C94" s="15"/>
      <c r="D94" s="15"/>
      <c r="E94" s="15"/>
      <c r="F94" s="15"/>
      <c r="G94" s="15"/>
      <c r="H94" s="15"/>
      <c r="I94" s="15"/>
      <c r="J94" s="15"/>
      <c r="K94" s="15"/>
      <c r="L94" s="15"/>
    </row>
    <row r="95" spans="1:26" ht="12" customHeight="1">
      <c r="A95" s="90"/>
      <c r="B95" s="131"/>
      <c r="C95" s="15"/>
      <c r="D95" s="15"/>
      <c r="E95" s="15"/>
      <c r="F95" s="15"/>
      <c r="G95" s="15"/>
      <c r="H95" s="15"/>
      <c r="I95" s="15"/>
      <c r="J95" s="15"/>
      <c r="K95" s="15"/>
      <c r="L95" s="15"/>
    </row>
    <row r="96" spans="1:26" ht="12" customHeight="1">
      <c r="A96" s="22"/>
      <c r="B96" s="129"/>
      <c r="C96" s="129"/>
      <c r="D96" s="129"/>
      <c r="E96" s="15"/>
      <c r="F96" s="15"/>
      <c r="G96" s="15"/>
      <c r="H96" s="15"/>
      <c r="I96" s="15"/>
      <c r="J96" s="15"/>
      <c r="K96" s="15"/>
      <c r="L96" s="15"/>
    </row>
    <row r="97" spans="1:13" ht="12" customHeight="1">
      <c r="A97" s="91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</row>
    <row r="98" spans="1:13" ht="12" customHeight="1">
      <c r="A98" s="130"/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3"/>
    </row>
    <row r="99" spans="1:13" ht="15" customHeight="1">
      <c r="A99" s="31" t="s">
        <v>30</v>
      </c>
      <c r="B99" s="30" t="s">
        <v>142</v>
      </c>
    </row>
    <row r="100" spans="1:13" ht="12" customHeight="1">
      <c r="B100" t="s">
        <v>79</v>
      </c>
    </row>
    <row r="102" spans="1:13" ht="12" customHeight="1">
      <c r="G102" s="110" t="s">
        <v>90</v>
      </c>
      <c r="H102" s="111">
        <f>G21-'2002'!G21</f>
        <v>-21</v>
      </c>
    </row>
    <row r="103" spans="1:13" ht="12" customHeight="1">
      <c r="D103" s="135"/>
      <c r="G103" s="110" t="s">
        <v>91</v>
      </c>
      <c r="H103" s="111">
        <f>G9-'2002'!G9</f>
        <v>-103</v>
      </c>
    </row>
    <row r="104" spans="1:13" ht="12" customHeight="1">
      <c r="G104" s="106" t="s">
        <v>98</v>
      </c>
      <c r="H104" s="103">
        <f>H102-H103</f>
        <v>82</v>
      </c>
    </row>
    <row r="105" spans="1:13" ht="12" customHeight="1">
      <c r="G105" s="110" t="s">
        <v>92</v>
      </c>
      <c r="H105" s="111">
        <f>P21-'2002'!P21</f>
        <v>0</v>
      </c>
    </row>
    <row r="106" spans="1:13" ht="12" customHeight="1">
      <c r="G106" s="110" t="s">
        <v>93</v>
      </c>
      <c r="H106" s="112">
        <f>P9-'2002'!P9</f>
        <v>-36</v>
      </c>
    </row>
    <row r="107" spans="1:13" ht="12" customHeight="1">
      <c r="G107" s="106" t="s">
        <v>99</v>
      </c>
      <c r="H107" s="109">
        <f>H105-H106</f>
        <v>36</v>
      </c>
    </row>
    <row r="108" spans="1:13" ht="12" customHeight="1">
      <c r="G108" s="110" t="s">
        <v>94</v>
      </c>
      <c r="H108" s="111">
        <f>G46-'2002'!G46</f>
        <v>-6876.5</v>
      </c>
    </row>
    <row r="109" spans="1:13" ht="12" customHeight="1">
      <c r="G109" s="110" t="s">
        <v>95</v>
      </c>
      <c r="H109" s="111">
        <f>G34-'2002'!G34</f>
        <v>-41471</v>
      </c>
    </row>
    <row r="110" spans="1:13" ht="12" customHeight="1">
      <c r="G110" s="106" t="s">
        <v>100</v>
      </c>
      <c r="H110" s="103">
        <f>H108-H109</f>
        <v>34594.5</v>
      </c>
    </row>
    <row r="111" spans="1:13" ht="12" customHeight="1">
      <c r="G111" s="110" t="s">
        <v>96</v>
      </c>
      <c r="H111" s="111">
        <f>P46-'2002'!P46</f>
        <v>8409</v>
      </c>
    </row>
    <row r="112" spans="1:13" ht="12" customHeight="1">
      <c r="G112" s="110" t="s">
        <v>97</v>
      </c>
      <c r="H112" s="111">
        <f>P34-'2002'!P34</f>
        <v>34561</v>
      </c>
    </row>
    <row r="113" spans="7:8" ht="12" customHeight="1">
      <c r="G113" s="107" t="s">
        <v>101</v>
      </c>
      <c r="H113" s="103">
        <f>H111-H112</f>
        <v>-26152</v>
      </c>
    </row>
    <row r="114" spans="7:8" ht="12" customHeight="1">
      <c r="G114" s="110" t="s">
        <v>183</v>
      </c>
      <c r="H114" s="111">
        <f>G88-'2002'!G88</f>
        <v>-481.50000000001455</v>
      </c>
    </row>
    <row r="115" spans="7:8" ht="12" customHeight="1">
      <c r="G115" s="110" t="s">
        <v>184</v>
      </c>
      <c r="H115" s="111">
        <f>G76-'2002'!G76</f>
        <v>-2918.8999999999942</v>
      </c>
    </row>
    <row r="116" spans="7:8" ht="12" customHeight="1">
      <c r="G116" s="106" t="s">
        <v>185</v>
      </c>
      <c r="H116" s="103">
        <f>H114-H115</f>
        <v>2437.3999999999796</v>
      </c>
    </row>
    <row r="117" spans="7:8" ht="12" customHeight="1">
      <c r="G117" s="110" t="s">
        <v>186</v>
      </c>
      <c r="H117" s="111">
        <f>P88-'2002'!P88</f>
        <v>342.39999999999782</v>
      </c>
    </row>
    <row r="118" spans="7:8" ht="12" customHeight="1">
      <c r="G118" s="110" t="s">
        <v>187</v>
      </c>
      <c r="H118" s="111">
        <f>P76-'2002'!P76</f>
        <v>1192.6000000000058</v>
      </c>
    </row>
    <row r="119" spans="7:8" ht="12" customHeight="1">
      <c r="G119" s="107" t="s">
        <v>188</v>
      </c>
      <c r="H119" s="103">
        <f>H117-H118</f>
        <v>-850.200000000008</v>
      </c>
    </row>
    <row r="121" spans="7:8" ht="12" customHeight="1">
      <c r="G121" s="31" t="s">
        <v>189</v>
      </c>
    </row>
  </sheetData>
  <mergeCells count="18">
    <mergeCell ref="B6:G6"/>
    <mergeCell ref="J6:P6"/>
    <mergeCell ref="S6:Y6"/>
    <mergeCell ref="N24:P24"/>
    <mergeCell ref="T27:T28"/>
    <mergeCell ref="U27:U28"/>
    <mergeCell ref="B31:G31"/>
    <mergeCell ref="J31:P31"/>
    <mergeCell ref="S31:Y31"/>
    <mergeCell ref="N49:P49"/>
    <mergeCell ref="B52:G52"/>
    <mergeCell ref="J52:P52"/>
    <mergeCell ref="S52:Y52"/>
    <mergeCell ref="T69:T70"/>
    <mergeCell ref="U69:U70"/>
    <mergeCell ref="B73:G73"/>
    <mergeCell ref="J73:P73"/>
    <mergeCell ref="S73:Y73"/>
  </mergeCells>
  <hyperlinks>
    <hyperlink ref="B99" r:id="rId1" display="http://webarchive.nationalarchives.gov.uk/20130401151655/http:/www.education.gov.uk/rsgateway/DB/VOL/v000417/v09-2003.pdf"/>
  </hyperlinks>
  <pageMargins left="0.7" right="0.7" top="0.75" bottom="0.75" header="0.3" footer="0.3"/>
  <pageSetup paperSize="9" orientation="portrait"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Z121"/>
  <sheetViews>
    <sheetView workbookViewId="0"/>
  </sheetViews>
  <sheetFormatPr defaultRowHeight="12" customHeight="1"/>
  <cols>
    <col min="1" max="1" width="20.7109375" customWidth="1"/>
    <col min="9" max="9" width="1.5703125" customWidth="1"/>
    <col min="18" max="18" width="1.5703125" style="40" customWidth="1"/>
  </cols>
  <sheetData>
    <row r="1" spans="1:26" ht="12" customHeight="1">
      <c r="A1" s="22"/>
      <c r="B1" s="132"/>
      <c r="C1" s="132"/>
      <c r="D1" s="132"/>
      <c r="E1" s="132"/>
      <c r="F1" s="132"/>
      <c r="G1" s="132"/>
      <c r="H1" s="132"/>
      <c r="I1" s="132"/>
      <c r="J1" s="133"/>
      <c r="K1" s="133"/>
      <c r="L1" s="133"/>
      <c r="M1" s="133"/>
      <c r="N1" s="133"/>
      <c r="O1" s="1"/>
      <c r="P1" s="1"/>
      <c r="Q1" s="1"/>
    </row>
    <row r="2" spans="1:26" ht="12" customHeight="1">
      <c r="A2" s="1" t="s">
        <v>169</v>
      </c>
      <c r="B2" s="4"/>
      <c r="C2" s="4"/>
      <c r="D2" s="1"/>
      <c r="E2" s="1"/>
      <c r="F2" s="1"/>
      <c r="G2" s="1"/>
      <c r="H2" s="1"/>
      <c r="I2" s="1"/>
      <c r="J2" s="133"/>
      <c r="K2" s="133"/>
      <c r="L2" s="133"/>
      <c r="M2" s="133"/>
      <c r="N2" s="133"/>
      <c r="O2" s="1"/>
      <c r="P2" s="1"/>
      <c r="Q2" s="1"/>
    </row>
    <row r="3" spans="1:26" ht="12" customHeight="1">
      <c r="A3" s="204" t="s">
        <v>130</v>
      </c>
      <c r="B3" s="4"/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6" ht="12" customHeight="1">
      <c r="A4" s="22" t="s">
        <v>46</v>
      </c>
      <c r="B4" s="4"/>
      <c r="C4" s="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26" ht="12" customHeight="1">
      <c r="A5" s="6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6" ht="12" customHeight="1">
      <c r="A6" s="8"/>
      <c r="B6" s="293" t="s">
        <v>2</v>
      </c>
      <c r="C6" s="293"/>
      <c r="D6" s="293"/>
      <c r="E6" s="293"/>
      <c r="F6" s="293"/>
      <c r="G6" s="293"/>
      <c r="H6" s="52"/>
      <c r="I6" s="8"/>
      <c r="J6" s="293" t="s">
        <v>134</v>
      </c>
      <c r="K6" s="294"/>
      <c r="L6" s="294"/>
      <c r="M6" s="294"/>
      <c r="N6" s="294"/>
      <c r="O6" s="294"/>
      <c r="P6" s="294"/>
      <c r="Q6" s="63"/>
      <c r="R6" s="8"/>
      <c r="S6" s="293" t="s">
        <v>112</v>
      </c>
      <c r="T6" s="294"/>
      <c r="U6" s="294"/>
      <c r="V6" s="294"/>
      <c r="W6" s="294"/>
      <c r="X6" s="294"/>
      <c r="Y6" s="294"/>
      <c r="Z6" s="71"/>
    </row>
    <row r="7" spans="1:26" ht="24" customHeight="1">
      <c r="A7" s="9"/>
      <c r="B7" s="10" t="s">
        <v>4</v>
      </c>
      <c r="C7" s="10" t="s">
        <v>5</v>
      </c>
      <c r="D7" s="10" t="s">
        <v>6</v>
      </c>
      <c r="E7" s="10" t="s">
        <v>7</v>
      </c>
      <c r="F7" s="10" t="s">
        <v>10</v>
      </c>
      <c r="G7" s="10" t="s">
        <v>8</v>
      </c>
      <c r="H7" s="53" t="s">
        <v>33</v>
      </c>
      <c r="I7" s="10"/>
      <c r="J7" s="10" t="s">
        <v>4</v>
      </c>
      <c r="K7" s="10" t="s">
        <v>5</v>
      </c>
      <c r="L7" s="10" t="s">
        <v>6</v>
      </c>
      <c r="M7" s="10" t="s">
        <v>7</v>
      </c>
      <c r="N7" s="10" t="s">
        <v>9</v>
      </c>
      <c r="O7" s="10" t="s">
        <v>10</v>
      </c>
      <c r="P7" s="11" t="s">
        <v>8</v>
      </c>
      <c r="Q7" s="53" t="s">
        <v>33</v>
      </c>
      <c r="R7" s="10"/>
      <c r="S7" s="10" t="s">
        <v>4</v>
      </c>
      <c r="T7" s="10" t="s">
        <v>5</v>
      </c>
      <c r="U7" s="10" t="s">
        <v>6</v>
      </c>
      <c r="V7" s="10" t="s">
        <v>7</v>
      </c>
      <c r="W7" s="10" t="s">
        <v>9</v>
      </c>
      <c r="X7" s="10" t="s">
        <v>10</v>
      </c>
      <c r="Y7" s="11" t="s">
        <v>8</v>
      </c>
      <c r="Z7" s="53" t="s">
        <v>33</v>
      </c>
    </row>
    <row r="8" spans="1:26" ht="12" customHeight="1">
      <c r="A8" s="8"/>
      <c r="B8" s="15"/>
      <c r="C8" s="15"/>
      <c r="D8" s="15"/>
      <c r="E8" s="15"/>
      <c r="F8" s="6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2" customHeight="1">
      <c r="A9" s="16" t="s">
        <v>11</v>
      </c>
      <c r="B9" s="15">
        <v>11066</v>
      </c>
      <c r="C9" s="15">
        <v>17</v>
      </c>
      <c r="D9" s="15">
        <v>41</v>
      </c>
      <c r="E9" s="15">
        <v>325</v>
      </c>
      <c r="F9" s="65" t="s">
        <v>47</v>
      </c>
      <c r="G9" s="157">
        <f>SUM(B9:F9)</f>
        <v>11449</v>
      </c>
      <c r="H9" s="27">
        <f>G9/G19</f>
        <v>0.64457831325301207</v>
      </c>
      <c r="I9" s="15"/>
      <c r="J9" s="15">
        <v>2217</v>
      </c>
      <c r="K9" s="15">
        <v>42</v>
      </c>
      <c r="L9" s="15">
        <v>56</v>
      </c>
      <c r="M9" s="15">
        <v>504</v>
      </c>
      <c r="N9" s="15">
        <v>14</v>
      </c>
      <c r="O9" s="8">
        <v>9</v>
      </c>
      <c r="P9" s="157">
        <f>SUM(J9:O9)</f>
        <v>2842</v>
      </c>
      <c r="Q9" s="27">
        <f>P9/P19</f>
        <v>0.8276062900407688</v>
      </c>
      <c r="R9" s="15"/>
      <c r="S9" s="15">
        <f>B9+J9</f>
        <v>13283</v>
      </c>
      <c r="T9" s="15">
        <f t="shared" ref="T9:V17" si="0">C9+K9</f>
        <v>59</v>
      </c>
      <c r="U9" s="15">
        <f t="shared" si="0"/>
        <v>97</v>
      </c>
      <c r="V9" s="15">
        <f>E9+M9</f>
        <v>829</v>
      </c>
      <c r="W9" s="15">
        <f>N9</f>
        <v>14</v>
      </c>
      <c r="X9" s="15">
        <f>O9</f>
        <v>9</v>
      </c>
      <c r="Y9" s="15">
        <f>SUM(S9:X9)</f>
        <v>14291</v>
      </c>
      <c r="Z9" s="27">
        <f>Y9/Y19</f>
        <v>0.67423098697867523</v>
      </c>
    </row>
    <row r="10" spans="1:26" ht="12" customHeight="1">
      <c r="A10" s="17" t="s">
        <v>12</v>
      </c>
      <c r="B10" s="15">
        <v>0</v>
      </c>
      <c r="C10" s="15">
        <v>1955</v>
      </c>
      <c r="D10" s="15">
        <v>2489</v>
      </c>
      <c r="E10" s="15">
        <v>38</v>
      </c>
      <c r="F10" s="65" t="s">
        <v>47</v>
      </c>
      <c r="G10" s="157">
        <f t="shared" ref="G10:G17" si="1">SUM(B10:F10)</f>
        <v>4482</v>
      </c>
      <c r="H10" s="27">
        <f>G10/G19</f>
        <v>0.25233644859813081</v>
      </c>
      <c r="I10" s="15"/>
      <c r="J10" s="15">
        <v>0</v>
      </c>
      <c r="K10" s="15">
        <v>130</v>
      </c>
      <c r="L10" s="15">
        <v>61</v>
      </c>
      <c r="M10" s="15">
        <v>8</v>
      </c>
      <c r="N10" s="15">
        <v>0</v>
      </c>
      <c r="O10" s="8">
        <v>1</v>
      </c>
      <c r="P10" s="157">
        <f t="shared" ref="P10:P17" si="2">SUM(J10:O10)</f>
        <v>200</v>
      </c>
      <c r="Q10" s="27">
        <f>P10/P19</f>
        <v>5.8241118229470007E-2</v>
      </c>
      <c r="R10" s="15"/>
      <c r="S10" s="15">
        <f t="shared" ref="S10:S17" si="3">B10+J10</f>
        <v>0</v>
      </c>
      <c r="T10" s="15">
        <f t="shared" si="0"/>
        <v>2085</v>
      </c>
      <c r="U10" s="15">
        <f t="shared" si="0"/>
        <v>2550</v>
      </c>
      <c r="V10" s="15">
        <f t="shared" si="0"/>
        <v>46</v>
      </c>
      <c r="W10" s="15">
        <f t="shared" ref="W10:X17" si="4">N10</f>
        <v>0</v>
      </c>
      <c r="X10" s="15">
        <f t="shared" si="4"/>
        <v>1</v>
      </c>
      <c r="Y10" s="15">
        <f>SUM(S10:X10)</f>
        <v>4682</v>
      </c>
      <c r="Z10" s="27">
        <f>Y10/Y19</f>
        <v>0.22089073410077373</v>
      </c>
    </row>
    <row r="11" spans="1:26" ht="12" customHeight="1">
      <c r="A11" s="17" t="s">
        <v>13</v>
      </c>
      <c r="B11" s="15">
        <v>0</v>
      </c>
      <c r="C11" s="15">
        <v>1723</v>
      </c>
      <c r="D11" s="15">
        <v>0</v>
      </c>
      <c r="E11" s="15">
        <v>0</v>
      </c>
      <c r="F11" s="65" t="s">
        <v>47</v>
      </c>
      <c r="G11" s="157">
        <f t="shared" si="1"/>
        <v>1723</v>
      </c>
      <c r="H11" s="27">
        <f>G11/G19</f>
        <v>9.7004841797094926E-2</v>
      </c>
      <c r="I11" s="15"/>
      <c r="J11" s="15">
        <v>0</v>
      </c>
      <c r="K11" s="15">
        <v>351</v>
      </c>
      <c r="L11" s="15">
        <v>0</v>
      </c>
      <c r="M11" s="15">
        <v>1</v>
      </c>
      <c r="N11" s="15">
        <v>0</v>
      </c>
      <c r="O11" s="8">
        <v>0</v>
      </c>
      <c r="P11" s="157">
        <f t="shared" si="2"/>
        <v>352</v>
      </c>
      <c r="Q11" s="27">
        <f>P11/P19</f>
        <v>0.1025043680838672</v>
      </c>
      <c r="R11" s="15"/>
      <c r="S11" s="15">
        <f t="shared" si="3"/>
        <v>0</v>
      </c>
      <c r="T11" s="15">
        <f t="shared" si="0"/>
        <v>2074</v>
      </c>
      <c r="U11" s="15">
        <f t="shared" si="0"/>
        <v>0</v>
      </c>
      <c r="V11" s="15">
        <f t="shared" si="0"/>
        <v>1</v>
      </c>
      <c r="W11" s="15">
        <f t="shared" si="4"/>
        <v>0</v>
      </c>
      <c r="X11" s="15">
        <f t="shared" si="4"/>
        <v>0</v>
      </c>
      <c r="Y11" s="15">
        <f t="shared" ref="Y11:Y17" si="5">SUM(S11:X11)</f>
        <v>2075</v>
      </c>
      <c r="Z11" s="27">
        <f>Y11/Y19</f>
        <v>9.7895829401773923E-2</v>
      </c>
    </row>
    <row r="12" spans="1:26" ht="12" customHeight="1">
      <c r="A12" s="17" t="s">
        <v>14</v>
      </c>
      <c r="B12" s="15">
        <v>0</v>
      </c>
      <c r="C12" s="15">
        <v>2</v>
      </c>
      <c r="D12" s="15">
        <v>24</v>
      </c>
      <c r="E12" s="15">
        <v>0</v>
      </c>
      <c r="F12" s="65" t="s">
        <v>47</v>
      </c>
      <c r="G12" s="157">
        <f t="shared" si="1"/>
        <v>26</v>
      </c>
      <c r="H12" s="27">
        <f>G12/G19</f>
        <v>1.4637991217205269E-3</v>
      </c>
      <c r="I12" s="15"/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8">
        <v>0</v>
      </c>
      <c r="P12" s="157">
        <f t="shared" si="2"/>
        <v>0</v>
      </c>
      <c r="Q12" s="27">
        <f>P12/P19</f>
        <v>0</v>
      </c>
      <c r="R12" s="15"/>
      <c r="S12" s="15">
        <f t="shared" si="3"/>
        <v>0</v>
      </c>
      <c r="T12" s="15">
        <f t="shared" si="0"/>
        <v>2</v>
      </c>
      <c r="U12" s="15">
        <f t="shared" si="0"/>
        <v>24</v>
      </c>
      <c r="V12" s="15">
        <f t="shared" si="0"/>
        <v>0</v>
      </c>
      <c r="W12" s="15">
        <f t="shared" si="4"/>
        <v>0</v>
      </c>
      <c r="X12" s="15">
        <f t="shared" si="4"/>
        <v>0</v>
      </c>
      <c r="Y12" s="15">
        <f t="shared" si="5"/>
        <v>26</v>
      </c>
      <c r="Z12" s="27">
        <f>Y12/Y19</f>
        <v>1.2266465370824684E-3</v>
      </c>
    </row>
    <row r="13" spans="1:26" ht="12" customHeight="1">
      <c r="A13" s="17" t="s">
        <v>15</v>
      </c>
      <c r="B13" s="15">
        <v>0</v>
      </c>
      <c r="C13" s="15">
        <v>21</v>
      </c>
      <c r="D13" s="15">
        <v>28</v>
      </c>
      <c r="E13" s="15">
        <v>1</v>
      </c>
      <c r="F13" s="65" t="s">
        <v>47</v>
      </c>
      <c r="G13" s="157">
        <f t="shared" si="1"/>
        <v>50</v>
      </c>
      <c r="H13" s="27">
        <f>G13/G19</f>
        <v>2.8149983110010135E-3</v>
      </c>
      <c r="I13" s="15"/>
      <c r="J13" s="15">
        <v>0</v>
      </c>
      <c r="K13" s="15">
        <v>22</v>
      </c>
      <c r="L13" s="15">
        <v>7</v>
      </c>
      <c r="M13" s="15">
        <v>1</v>
      </c>
      <c r="N13" s="15">
        <v>0</v>
      </c>
      <c r="O13" s="8">
        <v>1</v>
      </c>
      <c r="P13" s="157">
        <f t="shared" si="2"/>
        <v>31</v>
      </c>
      <c r="Q13" s="27">
        <f>P13/P19</f>
        <v>9.0273733255678505E-3</v>
      </c>
      <c r="R13" s="15"/>
      <c r="S13" s="15">
        <f t="shared" si="3"/>
        <v>0</v>
      </c>
      <c r="T13" s="15">
        <f t="shared" si="0"/>
        <v>43</v>
      </c>
      <c r="U13" s="15">
        <f t="shared" si="0"/>
        <v>35</v>
      </c>
      <c r="V13" s="15">
        <f t="shared" si="0"/>
        <v>2</v>
      </c>
      <c r="W13" s="15">
        <f t="shared" si="4"/>
        <v>0</v>
      </c>
      <c r="X13" s="15">
        <f t="shared" si="4"/>
        <v>1</v>
      </c>
      <c r="Y13" s="15">
        <f t="shared" si="5"/>
        <v>81</v>
      </c>
      <c r="Z13" s="27">
        <f>Y13/Y19</f>
        <v>3.8214757501415361E-3</v>
      </c>
    </row>
    <row r="14" spans="1:26" ht="12" customHeight="1">
      <c r="A14" s="17" t="s">
        <v>16</v>
      </c>
      <c r="B14" s="15">
        <v>0</v>
      </c>
      <c r="C14" s="15">
        <v>28</v>
      </c>
      <c r="D14" s="15">
        <v>0</v>
      </c>
      <c r="E14" s="15">
        <v>0</v>
      </c>
      <c r="F14" s="65" t="s">
        <v>47</v>
      </c>
      <c r="G14" s="157">
        <f t="shared" si="1"/>
        <v>28</v>
      </c>
      <c r="H14" s="27">
        <f>G14/G19</f>
        <v>1.5763990541605676E-3</v>
      </c>
      <c r="I14" s="15"/>
      <c r="J14" s="15">
        <v>0</v>
      </c>
      <c r="K14" s="15">
        <v>5</v>
      </c>
      <c r="L14" s="15">
        <v>0</v>
      </c>
      <c r="M14" s="15">
        <v>0</v>
      </c>
      <c r="N14" s="15">
        <v>0</v>
      </c>
      <c r="O14" s="8">
        <v>0</v>
      </c>
      <c r="P14" s="157">
        <f t="shared" si="2"/>
        <v>5</v>
      </c>
      <c r="Q14" s="27">
        <f>P14/P19</f>
        <v>1.4560279557367501E-3</v>
      </c>
      <c r="R14" s="15"/>
      <c r="S14" s="15">
        <f t="shared" si="3"/>
        <v>0</v>
      </c>
      <c r="T14" s="15">
        <f t="shared" si="0"/>
        <v>33</v>
      </c>
      <c r="U14" s="15">
        <f t="shared" si="0"/>
        <v>0</v>
      </c>
      <c r="V14" s="15">
        <f t="shared" si="0"/>
        <v>0</v>
      </c>
      <c r="W14" s="15">
        <f t="shared" si="4"/>
        <v>0</v>
      </c>
      <c r="X14" s="15">
        <f t="shared" si="4"/>
        <v>0</v>
      </c>
      <c r="Y14" s="15">
        <f t="shared" si="5"/>
        <v>33</v>
      </c>
      <c r="Z14" s="27">
        <f>Y14/Y19</f>
        <v>1.5568975278354407E-3</v>
      </c>
    </row>
    <row r="15" spans="1:26" ht="12" customHeight="1">
      <c r="A15" s="17" t="s">
        <v>17</v>
      </c>
      <c r="B15" s="15">
        <v>0</v>
      </c>
      <c r="C15" s="15">
        <v>2</v>
      </c>
      <c r="D15" s="15">
        <v>0</v>
      </c>
      <c r="E15" s="15">
        <v>0</v>
      </c>
      <c r="F15" s="65" t="s">
        <v>47</v>
      </c>
      <c r="G15" s="157">
        <f t="shared" si="1"/>
        <v>2</v>
      </c>
      <c r="H15" s="27">
        <f>G15/G19</f>
        <v>1.1259993244004054E-4</v>
      </c>
      <c r="I15" s="15"/>
      <c r="J15" s="15">
        <v>0</v>
      </c>
      <c r="K15" s="15">
        <v>2</v>
      </c>
      <c r="L15" s="15">
        <v>0</v>
      </c>
      <c r="M15" s="15">
        <v>0</v>
      </c>
      <c r="N15" s="15">
        <v>0</v>
      </c>
      <c r="O15" s="8">
        <v>0</v>
      </c>
      <c r="P15" s="157">
        <f t="shared" si="2"/>
        <v>2</v>
      </c>
      <c r="Q15" s="27">
        <f>P15/P19</f>
        <v>5.8241118229470008E-4</v>
      </c>
      <c r="R15" s="15"/>
      <c r="S15" s="15">
        <f t="shared" si="3"/>
        <v>0</v>
      </c>
      <c r="T15" s="15">
        <f t="shared" si="0"/>
        <v>4</v>
      </c>
      <c r="U15" s="15">
        <f t="shared" si="0"/>
        <v>0</v>
      </c>
      <c r="V15" s="15">
        <f t="shared" si="0"/>
        <v>0</v>
      </c>
      <c r="W15" s="15">
        <f t="shared" si="4"/>
        <v>0</v>
      </c>
      <c r="X15" s="15">
        <f t="shared" si="4"/>
        <v>0</v>
      </c>
      <c r="Y15" s="15">
        <f t="shared" si="5"/>
        <v>4</v>
      </c>
      <c r="Z15" s="27">
        <f>Y15/Y19</f>
        <v>1.8871485185884129E-4</v>
      </c>
    </row>
    <row r="16" spans="1:26" ht="12" customHeight="1">
      <c r="A16" s="17" t="s">
        <v>18</v>
      </c>
      <c r="B16" s="15">
        <v>0</v>
      </c>
      <c r="C16" s="15">
        <v>1</v>
      </c>
      <c r="D16" s="15">
        <v>0</v>
      </c>
      <c r="E16" s="15">
        <v>0</v>
      </c>
      <c r="F16" s="65" t="s">
        <v>47</v>
      </c>
      <c r="G16" s="157">
        <f t="shared" si="1"/>
        <v>1</v>
      </c>
      <c r="H16" s="27">
        <f>G16/G19</f>
        <v>5.6299966220020271E-5</v>
      </c>
      <c r="I16" s="15"/>
      <c r="J16" s="15">
        <v>0</v>
      </c>
      <c r="K16" s="15">
        <v>1</v>
      </c>
      <c r="L16" s="15">
        <v>0</v>
      </c>
      <c r="M16" s="15">
        <v>0</v>
      </c>
      <c r="N16" s="15">
        <v>0</v>
      </c>
      <c r="O16" s="8">
        <v>0</v>
      </c>
      <c r="P16" s="157">
        <f t="shared" si="2"/>
        <v>1</v>
      </c>
      <c r="Q16" s="27">
        <f>P16/P19</f>
        <v>2.9120559114735004E-4</v>
      </c>
      <c r="R16" s="15"/>
      <c r="S16" s="15">
        <f t="shared" si="3"/>
        <v>0</v>
      </c>
      <c r="T16" s="15">
        <f t="shared" si="0"/>
        <v>2</v>
      </c>
      <c r="U16" s="15">
        <f t="shared" si="0"/>
        <v>0</v>
      </c>
      <c r="V16" s="15">
        <f t="shared" si="0"/>
        <v>0</v>
      </c>
      <c r="W16" s="15">
        <f t="shared" si="4"/>
        <v>0</v>
      </c>
      <c r="X16" s="15">
        <f t="shared" si="4"/>
        <v>0</v>
      </c>
      <c r="Y16" s="15">
        <f t="shared" si="5"/>
        <v>2</v>
      </c>
      <c r="Z16" s="27">
        <f>Y16/Y19</f>
        <v>9.4357425929420644E-5</v>
      </c>
    </row>
    <row r="17" spans="1:26" ht="12" customHeight="1">
      <c r="A17" s="17" t="s">
        <v>19</v>
      </c>
      <c r="B17" s="15">
        <v>0</v>
      </c>
      <c r="C17" s="15">
        <v>1</v>
      </c>
      <c r="D17" s="15">
        <v>0</v>
      </c>
      <c r="E17" s="15">
        <v>0</v>
      </c>
      <c r="F17" s="65" t="s">
        <v>47</v>
      </c>
      <c r="G17" s="157">
        <f t="shared" si="1"/>
        <v>1</v>
      </c>
      <c r="H17" s="27">
        <f>G17/G19</f>
        <v>5.6299966220020271E-5</v>
      </c>
      <c r="I17" s="15"/>
      <c r="J17" s="15">
        <v>0</v>
      </c>
      <c r="K17" s="15">
        <v>1</v>
      </c>
      <c r="L17" s="15">
        <v>0</v>
      </c>
      <c r="M17" s="15">
        <v>0</v>
      </c>
      <c r="N17" s="15">
        <v>0</v>
      </c>
      <c r="O17" s="8">
        <v>0</v>
      </c>
      <c r="P17" s="157">
        <f t="shared" si="2"/>
        <v>1</v>
      </c>
      <c r="Q17" s="27">
        <f>P17/P19</f>
        <v>2.9120559114735004E-4</v>
      </c>
      <c r="R17" s="15"/>
      <c r="S17" s="15">
        <f t="shared" si="3"/>
        <v>0</v>
      </c>
      <c r="T17" s="15">
        <f t="shared" si="0"/>
        <v>2</v>
      </c>
      <c r="U17" s="15">
        <f t="shared" si="0"/>
        <v>0</v>
      </c>
      <c r="V17" s="15">
        <f t="shared" si="0"/>
        <v>0</v>
      </c>
      <c r="W17" s="15">
        <f t="shared" si="4"/>
        <v>0</v>
      </c>
      <c r="X17" s="15">
        <f t="shared" si="4"/>
        <v>0</v>
      </c>
      <c r="Y17" s="15">
        <f t="shared" si="5"/>
        <v>2</v>
      </c>
      <c r="Z17" s="27">
        <f>Y17/Y19</f>
        <v>9.4357425929420644E-5</v>
      </c>
    </row>
    <row r="18" spans="1:26" ht="12" customHeight="1">
      <c r="A18" s="17"/>
      <c r="B18" s="15"/>
      <c r="C18" s="15"/>
      <c r="D18" s="15"/>
      <c r="E18" s="15"/>
      <c r="F18" s="6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s="140" customFormat="1" ht="12" customHeight="1">
      <c r="A19" s="160" t="s">
        <v>8</v>
      </c>
      <c r="B19" s="161">
        <f>SUM(B9:B17)</f>
        <v>11066</v>
      </c>
      <c r="C19" s="161">
        <f t="shared" ref="C19:E19" si="6">SUM(C9:C17)</f>
        <v>3750</v>
      </c>
      <c r="D19" s="161">
        <f t="shared" si="6"/>
        <v>2582</v>
      </c>
      <c r="E19" s="161">
        <f t="shared" si="6"/>
        <v>364</v>
      </c>
      <c r="F19" s="205" t="s">
        <v>47</v>
      </c>
      <c r="G19" s="161">
        <f t="shared" ref="G19" si="7">SUM(B19:F19)</f>
        <v>17762</v>
      </c>
      <c r="H19" s="162">
        <f>G19/G19</f>
        <v>1</v>
      </c>
      <c r="I19" s="163"/>
      <c r="J19" s="161">
        <f>SUM(J9:J17)</f>
        <v>2217</v>
      </c>
      <c r="K19" s="161">
        <f t="shared" ref="K19:O19" si="8">SUM(K9:K17)</f>
        <v>554</v>
      </c>
      <c r="L19" s="161">
        <f t="shared" si="8"/>
        <v>124</v>
      </c>
      <c r="M19" s="161">
        <f t="shared" si="8"/>
        <v>514</v>
      </c>
      <c r="N19" s="161">
        <f t="shared" si="8"/>
        <v>14</v>
      </c>
      <c r="O19" s="161">
        <f t="shared" si="8"/>
        <v>11</v>
      </c>
      <c r="P19" s="161">
        <f t="shared" ref="P19" si="9">SUM(J19:O19)</f>
        <v>3434</v>
      </c>
      <c r="Q19" s="162">
        <f>P19/P19</f>
        <v>1</v>
      </c>
      <c r="R19" s="163"/>
      <c r="S19" s="163">
        <f t="shared" ref="S19:V19" si="10">B19+J19</f>
        <v>13283</v>
      </c>
      <c r="T19" s="163">
        <f t="shared" si="10"/>
        <v>4304</v>
      </c>
      <c r="U19" s="163">
        <f t="shared" si="10"/>
        <v>2706</v>
      </c>
      <c r="V19" s="163">
        <f t="shared" si="10"/>
        <v>878</v>
      </c>
      <c r="W19" s="163">
        <f>N19</f>
        <v>14</v>
      </c>
      <c r="X19" s="163">
        <f>O19</f>
        <v>11</v>
      </c>
      <c r="Y19" s="163">
        <f t="shared" ref="Y19" si="11">SUM(S19:X19)</f>
        <v>21196</v>
      </c>
      <c r="Z19" s="162">
        <f>Y19/Y19</f>
        <v>1</v>
      </c>
    </row>
    <row r="20" spans="1:26" ht="12" customHeight="1">
      <c r="A20" s="13" t="s">
        <v>33</v>
      </c>
      <c r="B20" s="39">
        <f>B19/G19</f>
        <v>0.62301542619074424</v>
      </c>
      <c r="C20" s="39">
        <f>C19/G19</f>
        <v>0.21112487332507601</v>
      </c>
      <c r="D20" s="39">
        <f>D19/G19</f>
        <v>0.14536651278009233</v>
      </c>
      <c r="E20" s="39">
        <f>E19/G19</f>
        <v>2.0493187704087378E-2</v>
      </c>
      <c r="F20" s="66" t="s">
        <v>47</v>
      </c>
      <c r="G20" s="39">
        <f>G19/G19</f>
        <v>1</v>
      </c>
      <c r="H20" s="39"/>
      <c r="I20" s="39"/>
      <c r="J20" s="39">
        <f>J19/P19</f>
        <v>0.64560279557367506</v>
      </c>
      <c r="K20" s="39">
        <f>K19/P19</f>
        <v>0.16132789749563192</v>
      </c>
      <c r="L20" s="39">
        <f>L19/P19</f>
        <v>3.6109493302271402E-2</v>
      </c>
      <c r="M20" s="39">
        <f>M19/P19</f>
        <v>0.1496796738497379</v>
      </c>
      <c r="N20" s="39">
        <f>N19/P19</f>
        <v>4.0768782760629008E-3</v>
      </c>
      <c r="O20" s="39">
        <f>O19/P19</f>
        <v>3.2032615026208501E-3</v>
      </c>
      <c r="P20" s="39">
        <f>P19/P19</f>
        <v>1</v>
      </c>
      <c r="Q20" s="39"/>
      <c r="R20" s="39"/>
      <c r="S20" s="39">
        <f>S19/Y19</f>
        <v>0.62667484431024723</v>
      </c>
      <c r="T20" s="39">
        <f>T19/Y19</f>
        <v>0.20305718060011324</v>
      </c>
      <c r="U20" s="39">
        <f>U19/Y19</f>
        <v>0.12766559728250612</v>
      </c>
      <c r="V20" s="39">
        <f>V19/Y19</f>
        <v>4.1422909983015663E-2</v>
      </c>
      <c r="W20" s="39">
        <f>W19/Y19</f>
        <v>6.6050198150594452E-4</v>
      </c>
      <c r="X20" s="39">
        <f>X19/Y19</f>
        <v>5.1896584261181358E-4</v>
      </c>
      <c r="Y20" s="39">
        <f>Y19/Y19</f>
        <v>1</v>
      </c>
      <c r="Z20" s="39"/>
    </row>
    <row r="21" spans="1:26" ht="12" customHeight="1">
      <c r="A21" s="26" t="s">
        <v>89</v>
      </c>
      <c r="B21" s="15">
        <f>SUM(B10:B17)</f>
        <v>0</v>
      </c>
      <c r="C21" s="15">
        <f t="shared" ref="C21:P21" si="12">SUM(C10:C17)</f>
        <v>3733</v>
      </c>
      <c r="D21" s="15">
        <f t="shared" si="12"/>
        <v>2541</v>
      </c>
      <c r="E21" s="15">
        <f t="shared" si="12"/>
        <v>39</v>
      </c>
      <c r="F21" s="65" t="s">
        <v>47</v>
      </c>
      <c r="G21" s="15">
        <f t="shared" si="12"/>
        <v>6313</v>
      </c>
      <c r="H21" s="15"/>
      <c r="I21" s="15"/>
      <c r="J21" s="15">
        <f t="shared" si="12"/>
        <v>0</v>
      </c>
      <c r="K21" s="15">
        <f t="shared" si="12"/>
        <v>512</v>
      </c>
      <c r="L21" s="15">
        <f t="shared" si="12"/>
        <v>68</v>
      </c>
      <c r="M21" s="15">
        <f t="shared" si="12"/>
        <v>10</v>
      </c>
      <c r="N21" s="15">
        <f>SUM(N10:N17)</f>
        <v>0</v>
      </c>
      <c r="O21" s="15">
        <f>SUM(O10:O17)</f>
        <v>2</v>
      </c>
      <c r="P21" s="15">
        <f t="shared" si="12"/>
        <v>592</v>
      </c>
      <c r="Q21" s="15"/>
      <c r="R21" s="15"/>
      <c r="S21" s="15">
        <f t="shared" ref="S21:V21" si="13">SUM(S10:S17)</f>
        <v>0</v>
      </c>
      <c r="T21" s="15">
        <f t="shared" si="13"/>
        <v>4245</v>
      </c>
      <c r="U21" s="15">
        <f t="shared" si="13"/>
        <v>2609</v>
      </c>
      <c r="V21" s="15">
        <f t="shared" si="13"/>
        <v>49</v>
      </c>
      <c r="W21" s="15">
        <f>SUM(W10:W17)</f>
        <v>0</v>
      </c>
      <c r="X21" s="15">
        <f>SUM(X10:X17)</f>
        <v>2</v>
      </c>
      <c r="Y21" s="15">
        <f>SUM(Y10:Y17)</f>
        <v>6905</v>
      </c>
      <c r="Z21" s="15"/>
    </row>
    <row r="22" spans="1:26" ht="12" customHeight="1">
      <c r="A22" s="26" t="s">
        <v>34</v>
      </c>
      <c r="B22" s="27">
        <f>B21/B19</f>
        <v>0</v>
      </c>
      <c r="C22" s="27">
        <f>C21/C19</f>
        <v>0.99546666666666672</v>
      </c>
      <c r="D22" s="27">
        <f>D21/D19</f>
        <v>0.98412083656080562</v>
      </c>
      <c r="E22" s="27">
        <f>E21/E19</f>
        <v>0.10714285714285714</v>
      </c>
      <c r="F22" s="65" t="s">
        <v>47</v>
      </c>
      <c r="G22" s="27">
        <f>G21/G19</f>
        <v>0.35542168674698793</v>
      </c>
      <c r="H22" s="27"/>
      <c r="I22" s="27"/>
      <c r="J22" s="27">
        <f t="shared" ref="J22:P22" si="14">J21/J19</f>
        <v>0</v>
      </c>
      <c r="K22" s="27">
        <f t="shared" si="14"/>
        <v>0.92418772563176899</v>
      </c>
      <c r="L22" s="27">
        <f t="shared" si="14"/>
        <v>0.54838709677419351</v>
      </c>
      <c r="M22" s="27">
        <f t="shared" si="14"/>
        <v>1.9455252918287938E-2</v>
      </c>
      <c r="N22" s="27">
        <f t="shared" si="14"/>
        <v>0</v>
      </c>
      <c r="O22" s="27">
        <f t="shared" si="14"/>
        <v>0.18181818181818182</v>
      </c>
      <c r="P22" s="27">
        <f t="shared" si="14"/>
        <v>0.17239370995923123</v>
      </c>
      <c r="Q22" s="27"/>
      <c r="R22" s="27"/>
      <c r="S22" s="27">
        <f t="shared" ref="S22:Y22" si="15">S21/S19</f>
        <v>0</v>
      </c>
      <c r="T22" s="27">
        <f t="shared" si="15"/>
        <v>0.98629182156133832</v>
      </c>
      <c r="U22" s="27">
        <f t="shared" si="15"/>
        <v>0.96415373244641533</v>
      </c>
      <c r="V22" s="27">
        <f t="shared" si="15"/>
        <v>5.5808656036446469E-2</v>
      </c>
      <c r="W22" s="27">
        <f t="shared" si="15"/>
        <v>0</v>
      </c>
      <c r="X22" s="27">
        <f t="shared" si="15"/>
        <v>0.18181818181818182</v>
      </c>
      <c r="Y22" s="27">
        <f t="shared" si="15"/>
        <v>0.32576901302132477</v>
      </c>
      <c r="Z22" s="27"/>
    </row>
    <row r="23" spans="1:26" ht="12" customHeight="1">
      <c r="A23" s="42" t="s">
        <v>35</v>
      </c>
      <c r="B23" s="43">
        <f>B21/G21</f>
        <v>0</v>
      </c>
      <c r="C23" s="43">
        <f>C21/G21</f>
        <v>0.59131949944558848</v>
      </c>
      <c r="D23" s="43">
        <f>D21/G21</f>
        <v>0.40250277205765878</v>
      </c>
      <c r="E23" s="43">
        <f>E21/G21</f>
        <v>6.1777284967527322E-3</v>
      </c>
      <c r="F23" s="18" t="s">
        <v>47</v>
      </c>
      <c r="G23" s="43">
        <f>G21/G21</f>
        <v>1</v>
      </c>
      <c r="H23" s="43"/>
      <c r="I23" s="43"/>
      <c r="J23" s="43">
        <f>J21/P21</f>
        <v>0</v>
      </c>
      <c r="K23" s="43">
        <f>K21/P21</f>
        <v>0.86486486486486491</v>
      </c>
      <c r="L23" s="43">
        <f>L21/P21</f>
        <v>0.11486486486486487</v>
      </c>
      <c r="M23" s="43">
        <f>M21/P21</f>
        <v>1.6891891891891893E-2</v>
      </c>
      <c r="N23" s="43">
        <f>N21/P21</f>
        <v>0</v>
      </c>
      <c r="O23" s="43">
        <f>O21/P21</f>
        <v>3.3783783783783786E-3</v>
      </c>
      <c r="P23" s="43">
        <f>P21/P21</f>
        <v>1</v>
      </c>
      <c r="Q23" s="43"/>
      <c r="R23" s="43"/>
      <c r="S23" s="43">
        <f>S21/Y21</f>
        <v>0</v>
      </c>
      <c r="T23" s="43">
        <f>T21/Y21</f>
        <v>0.61477190441708907</v>
      </c>
      <c r="U23" s="43">
        <f>U21/Y21</f>
        <v>0.37784214337436639</v>
      </c>
      <c r="V23" s="43">
        <f>V21/Y21</f>
        <v>7.0963070238957279E-3</v>
      </c>
      <c r="W23" s="43">
        <f>W21/Y21</f>
        <v>0</v>
      </c>
      <c r="X23" s="43">
        <f>X21/Y21</f>
        <v>2.8964518464880519E-4</v>
      </c>
      <c r="Y23" s="43">
        <f>Y21/Y21</f>
        <v>1</v>
      </c>
      <c r="Z23" s="43"/>
    </row>
    <row r="24" spans="1:26" ht="12" customHeight="1">
      <c r="A24" s="19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9"/>
      <c r="M24" s="128"/>
      <c r="N24" s="295" t="s">
        <v>20</v>
      </c>
      <c r="O24" s="296"/>
      <c r="P24" s="296"/>
      <c r="Q24" s="129"/>
      <c r="R24" s="15"/>
      <c r="S24" s="40"/>
    </row>
    <row r="25" spans="1:26" ht="12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40"/>
    </row>
    <row r="26" spans="1:26" ht="12" customHeight="1">
      <c r="A26" s="22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5"/>
      <c r="R26" s="135"/>
      <c r="S26" s="40"/>
    </row>
    <row r="27" spans="1:26" ht="12" customHeight="1">
      <c r="A27" s="1" t="s">
        <v>126</v>
      </c>
      <c r="B27" s="4"/>
      <c r="C27" s="4"/>
      <c r="D27" s="22"/>
      <c r="E27" s="22"/>
      <c r="F27" s="22"/>
      <c r="G27" s="22"/>
      <c r="H27" s="22"/>
      <c r="I27" s="22"/>
      <c r="J27" s="22"/>
      <c r="K27" s="22"/>
      <c r="L27" s="135"/>
      <c r="M27" s="135"/>
      <c r="N27" s="135"/>
      <c r="O27" s="135"/>
      <c r="P27" s="135"/>
      <c r="Q27" s="135"/>
      <c r="R27" s="135"/>
      <c r="S27" s="40"/>
      <c r="T27" s="291"/>
      <c r="U27" s="292"/>
    </row>
    <row r="28" spans="1:26" ht="12" customHeight="1">
      <c r="A28" s="204" t="s">
        <v>130</v>
      </c>
      <c r="B28" s="4"/>
      <c r="C28" s="4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40"/>
      <c r="T28" s="291"/>
      <c r="U28" s="292"/>
    </row>
    <row r="29" spans="1:26" ht="12" customHeight="1">
      <c r="A29" s="22" t="s">
        <v>46</v>
      </c>
      <c r="B29" s="4"/>
      <c r="C29" s="4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40"/>
      <c r="T29" s="40"/>
    </row>
    <row r="30" spans="1:26" ht="12" customHeight="1">
      <c r="A30" s="6"/>
      <c r="B30" s="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40"/>
      <c r="T30" s="41"/>
      <c r="U30" s="27"/>
    </row>
    <row r="31" spans="1:26" ht="12" customHeight="1">
      <c r="A31" s="8"/>
      <c r="B31" s="293" t="s">
        <v>2</v>
      </c>
      <c r="C31" s="293"/>
      <c r="D31" s="293"/>
      <c r="E31" s="293"/>
      <c r="F31" s="293"/>
      <c r="G31" s="293"/>
      <c r="H31" s="52"/>
      <c r="I31" s="8"/>
      <c r="J31" s="293" t="s">
        <v>135</v>
      </c>
      <c r="K31" s="294"/>
      <c r="L31" s="294"/>
      <c r="M31" s="294"/>
      <c r="N31" s="294"/>
      <c r="O31" s="294"/>
      <c r="P31" s="294"/>
      <c r="Q31" s="63"/>
      <c r="R31" s="8"/>
      <c r="S31" s="293" t="s">
        <v>112</v>
      </c>
      <c r="T31" s="294"/>
      <c r="U31" s="294"/>
      <c r="V31" s="294"/>
      <c r="W31" s="294"/>
      <c r="X31" s="294"/>
      <c r="Y31" s="294"/>
      <c r="Z31" s="71"/>
    </row>
    <row r="32" spans="1:26" ht="22.5">
      <c r="A32" s="9"/>
      <c r="B32" s="10" t="s">
        <v>4</v>
      </c>
      <c r="C32" s="10" t="s">
        <v>5</v>
      </c>
      <c r="D32" s="10" t="s">
        <v>6</v>
      </c>
      <c r="E32" s="10" t="s">
        <v>7</v>
      </c>
      <c r="F32" s="10" t="s">
        <v>10</v>
      </c>
      <c r="G32" s="10" t="s">
        <v>8</v>
      </c>
      <c r="H32" s="53" t="s">
        <v>33</v>
      </c>
      <c r="I32" s="10"/>
      <c r="J32" s="10" t="s">
        <v>4</v>
      </c>
      <c r="K32" s="10" t="s">
        <v>5</v>
      </c>
      <c r="L32" s="10" t="s">
        <v>6</v>
      </c>
      <c r="M32" s="10" t="s">
        <v>7</v>
      </c>
      <c r="N32" s="10" t="s">
        <v>9</v>
      </c>
      <c r="O32" s="10" t="s">
        <v>10</v>
      </c>
      <c r="P32" s="11" t="s">
        <v>8</v>
      </c>
      <c r="Q32" s="53" t="s">
        <v>33</v>
      </c>
      <c r="R32" s="10"/>
      <c r="S32" s="10" t="s">
        <v>4</v>
      </c>
      <c r="T32" s="10" t="s">
        <v>5</v>
      </c>
      <c r="U32" s="10" t="s">
        <v>6</v>
      </c>
      <c r="V32" s="10" t="s">
        <v>7</v>
      </c>
      <c r="W32" s="10" t="s">
        <v>9</v>
      </c>
      <c r="X32" s="10" t="s">
        <v>10</v>
      </c>
      <c r="Y32" s="11" t="s">
        <v>8</v>
      </c>
      <c r="Z32" s="53" t="s">
        <v>33</v>
      </c>
    </row>
    <row r="33" spans="1:26" ht="12" customHeight="1">
      <c r="A33" s="8"/>
      <c r="B33" s="8"/>
      <c r="C33" s="8"/>
      <c r="D33" s="8"/>
      <c r="E33" s="8"/>
      <c r="F33" s="55"/>
      <c r="G33" s="8"/>
      <c r="H33" s="8"/>
      <c r="I33" s="8"/>
      <c r="J33" s="8"/>
      <c r="K33" s="8"/>
      <c r="L33" s="8"/>
      <c r="M33" s="8"/>
      <c r="N33" s="8"/>
      <c r="O33" s="8"/>
      <c r="P33" s="8"/>
      <c r="Q33" s="29"/>
      <c r="R33" s="8"/>
      <c r="S33" s="15"/>
      <c r="T33" s="15"/>
      <c r="U33" s="15"/>
      <c r="V33" s="15"/>
      <c r="W33" s="15"/>
      <c r="X33" s="15"/>
      <c r="Y33" s="15"/>
      <c r="Z33" s="15"/>
    </row>
    <row r="34" spans="1:26" ht="12" customHeight="1">
      <c r="A34" s="16" t="s">
        <v>11</v>
      </c>
      <c r="B34" s="15">
        <v>2819820</v>
      </c>
      <c r="C34" s="15">
        <v>2920</v>
      </c>
      <c r="D34" s="15">
        <v>7600</v>
      </c>
      <c r="E34" s="15">
        <v>99910</v>
      </c>
      <c r="F34" s="65" t="s">
        <v>47</v>
      </c>
      <c r="G34" s="15">
        <v>2930250</v>
      </c>
      <c r="H34" s="27">
        <f>G34/G44</f>
        <v>0.71250200602049307</v>
      </c>
      <c r="I34" s="12"/>
      <c r="J34" s="15">
        <v>2139950</v>
      </c>
      <c r="K34" s="15">
        <v>39550</v>
      </c>
      <c r="L34" s="15">
        <v>66400</v>
      </c>
      <c r="M34" s="15">
        <v>559890</v>
      </c>
      <c r="N34" s="15" t="s">
        <v>64</v>
      </c>
      <c r="O34" s="15" t="s">
        <v>64</v>
      </c>
      <c r="P34" s="15">
        <v>2805780</v>
      </c>
      <c r="Q34" s="27">
        <f>P34/P44</f>
        <v>0.84391975215808945</v>
      </c>
      <c r="R34" s="12"/>
      <c r="S34" s="15">
        <f>B34+J34</f>
        <v>4959770</v>
      </c>
      <c r="T34" s="15">
        <f t="shared" ref="T34:V42" si="16">C34+K34</f>
        <v>42470</v>
      </c>
      <c r="U34" s="15">
        <f t="shared" si="16"/>
        <v>74000</v>
      </c>
      <c r="V34" s="15">
        <f>E34+M34</f>
        <v>659800</v>
      </c>
      <c r="W34" s="15" t="str">
        <f>N34</f>
        <v>?</v>
      </c>
      <c r="X34" s="15" t="str">
        <f>O34</f>
        <v>?</v>
      </c>
      <c r="Y34" s="15">
        <f>SUM(S34:X34)</f>
        <v>5736040</v>
      </c>
      <c r="Z34" s="27">
        <f>Y34/Y44</f>
        <v>0.77125093447639737</v>
      </c>
    </row>
    <row r="35" spans="1:26" ht="12" customHeight="1">
      <c r="A35" s="17" t="s">
        <v>12</v>
      </c>
      <c r="B35" s="15">
        <v>0</v>
      </c>
      <c r="C35" s="15">
        <v>355120</v>
      </c>
      <c r="D35" s="15">
        <v>399260</v>
      </c>
      <c r="E35" s="15">
        <v>8610</v>
      </c>
      <c r="F35" s="65" t="s">
        <v>47</v>
      </c>
      <c r="G35" s="15">
        <v>762990</v>
      </c>
      <c r="H35" s="27">
        <f>G35/G44</f>
        <v>0.18552406981437625</v>
      </c>
      <c r="I35" s="12"/>
      <c r="J35" s="15">
        <v>0</v>
      </c>
      <c r="K35" s="15">
        <v>110770</v>
      </c>
      <c r="L35" s="15">
        <v>46460</v>
      </c>
      <c r="M35" s="15">
        <v>7030</v>
      </c>
      <c r="N35" s="15">
        <v>0</v>
      </c>
      <c r="O35" s="15" t="s">
        <v>64</v>
      </c>
      <c r="P35" s="15">
        <v>164260</v>
      </c>
      <c r="Q35" s="27">
        <f>P35/P44</f>
        <v>4.9405961440129938E-2</v>
      </c>
      <c r="R35" s="12"/>
      <c r="S35" s="15">
        <f t="shared" ref="S35:S42" si="17">B35+J35</f>
        <v>0</v>
      </c>
      <c r="T35" s="15">
        <f t="shared" si="16"/>
        <v>465890</v>
      </c>
      <c r="U35" s="15">
        <f t="shared" si="16"/>
        <v>445720</v>
      </c>
      <c r="V35" s="15">
        <f t="shared" si="16"/>
        <v>15640</v>
      </c>
      <c r="W35" s="15">
        <f t="shared" ref="W35:X44" si="18">N35</f>
        <v>0</v>
      </c>
      <c r="X35" s="15" t="str">
        <f t="shared" si="18"/>
        <v>?</v>
      </c>
      <c r="Y35" s="15">
        <f>SUM(S35:X35)</f>
        <v>927250</v>
      </c>
      <c r="Z35" s="27">
        <f>Y35/Y44</f>
        <v>0.12467528625902879</v>
      </c>
    </row>
    <row r="36" spans="1:26" ht="12" customHeight="1">
      <c r="A36" s="17" t="s">
        <v>13</v>
      </c>
      <c r="B36" s="15">
        <v>0</v>
      </c>
      <c r="C36" s="15">
        <v>396450</v>
      </c>
      <c r="D36" s="15">
        <v>0</v>
      </c>
      <c r="E36" s="15">
        <v>0</v>
      </c>
      <c r="F36" s="65" t="s">
        <v>47</v>
      </c>
      <c r="G36" s="15">
        <v>396450</v>
      </c>
      <c r="H36" s="27">
        <f>G36/G44</f>
        <v>9.6398402964533558E-2</v>
      </c>
      <c r="I36" s="12"/>
      <c r="J36" s="15">
        <v>0</v>
      </c>
      <c r="K36" s="15">
        <v>319810</v>
      </c>
      <c r="L36" s="15">
        <v>0</v>
      </c>
      <c r="M36" s="15">
        <v>1340</v>
      </c>
      <c r="N36" s="15">
        <v>0</v>
      </c>
      <c r="O36" s="15">
        <v>0</v>
      </c>
      <c r="P36" s="15">
        <v>321150</v>
      </c>
      <c r="Q36" s="27">
        <f>P36/P44</f>
        <v>9.6595181520137158E-2</v>
      </c>
      <c r="R36" s="12"/>
      <c r="S36" s="15">
        <f t="shared" si="17"/>
        <v>0</v>
      </c>
      <c r="T36" s="15">
        <f t="shared" si="16"/>
        <v>716260</v>
      </c>
      <c r="U36" s="15">
        <f t="shared" si="16"/>
        <v>0</v>
      </c>
      <c r="V36" s="15">
        <f t="shared" si="16"/>
        <v>1340</v>
      </c>
      <c r="W36" s="15">
        <f t="shared" si="18"/>
        <v>0</v>
      </c>
      <c r="X36" s="15">
        <f t="shared" si="18"/>
        <v>0</v>
      </c>
      <c r="Y36" s="15">
        <f t="shared" ref="Y36:Y42" si="19">SUM(S36:X36)</f>
        <v>717600</v>
      </c>
      <c r="Z36" s="27">
        <f>Y36/Y44</f>
        <v>9.6486368745730994E-2</v>
      </c>
    </row>
    <row r="37" spans="1:26" ht="12" customHeight="1">
      <c r="A37" s="17" t="s">
        <v>14</v>
      </c>
      <c r="B37" s="15">
        <v>0</v>
      </c>
      <c r="C37" s="15">
        <v>420</v>
      </c>
      <c r="D37" s="15">
        <v>4040</v>
      </c>
      <c r="E37" s="15">
        <v>0</v>
      </c>
      <c r="F37" s="65" t="s">
        <v>47</v>
      </c>
      <c r="G37" s="15">
        <v>4470</v>
      </c>
      <c r="H37" s="27">
        <f>G37/G44</f>
        <v>1.0868983762175937E-3</v>
      </c>
      <c r="I37" s="12"/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27">
        <f>P37/P44</f>
        <v>0</v>
      </c>
      <c r="R37" s="12"/>
      <c r="S37" s="15">
        <f t="shared" si="17"/>
        <v>0</v>
      </c>
      <c r="T37" s="15">
        <f t="shared" si="16"/>
        <v>420</v>
      </c>
      <c r="U37" s="15">
        <f t="shared" si="16"/>
        <v>4040</v>
      </c>
      <c r="V37" s="15">
        <f t="shared" si="16"/>
        <v>0</v>
      </c>
      <c r="W37" s="15">
        <f t="shared" si="18"/>
        <v>0</v>
      </c>
      <c r="X37" s="15">
        <f t="shared" si="18"/>
        <v>0</v>
      </c>
      <c r="Y37" s="15">
        <f t="shared" si="19"/>
        <v>4460</v>
      </c>
      <c r="Z37" s="27">
        <f>Y37/Y44</f>
        <v>5.9967837877084756E-4</v>
      </c>
    </row>
    <row r="38" spans="1:26" ht="12" customHeight="1">
      <c r="A38" s="17" t="s">
        <v>15</v>
      </c>
      <c r="B38" s="15">
        <v>0</v>
      </c>
      <c r="C38" s="15">
        <v>4500</v>
      </c>
      <c r="D38" s="15">
        <v>4630</v>
      </c>
      <c r="E38" s="15">
        <v>240</v>
      </c>
      <c r="F38" s="65" t="s">
        <v>47</v>
      </c>
      <c r="G38" s="15">
        <v>9380</v>
      </c>
      <c r="H38" s="27">
        <f>G38/G44</f>
        <v>2.2807845120628701E-3</v>
      </c>
      <c r="I38" s="12"/>
      <c r="J38" s="15">
        <v>0</v>
      </c>
      <c r="K38" s="15">
        <v>19110</v>
      </c>
      <c r="L38" s="15">
        <v>7230</v>
      </c>
      <c r="M38" s="15">
        <v>740</v>
      </c>
      <c r="N38" s="15">
        <v>0</v>
      </c>
      <c r="O38" s="15" t="s">
        <v>64</v>
      </c>
      <c r="P38" s="15">
        <v>27090</v>
      </c>
      <c r="Q38" s="27">
        <f>P38/P44</f>
        <v>8.1481035882936814E-3</v>
      </c>
      <c r="R38" s="12"/>
      <c r="S38" s="15">
        <f t="shared" si="17"/>
        <v>0</v>
      </c>
      <c r="T38" s="15">
        <f t="shared" si="16"/>
        <v>23610</v>
      </c>
      <c r="U38" s="15">
        <f t="shared" si="16"/>
        <v>11860</v>
      </c>
      <c r="V38" s="15">
        <f t="shared" si="16"/>
        <v>980</v>
      </c>
      <c r="W38" s="15">
        <f t="shared" si="18"/>
        <v>0</v>
      </c>
      <c r="X38" s="15" t="str">
        <f t="shared" si="18"/>
        <v>?</v>
      </c>
      <c r="Y38" s="15">
        <f t="shared" si="19"/>
        <v>36450</v>
      </c>
      <c r="Z38" s="27">
        <f>Y38/Y44</f>
        <v>4.9009589475778907E-3</v>
      </c>
    </row>
    <row r="39" spans="1:26" ht="12" customHeight="1">
      <c r="A39" s="17" t="s">
        <v>16</v>
      </c>
      <c r="B39" s="15">
        <v>0</v>
      </c>
      <c r="C39" s="15">
        <v>8270</v>
      </c>
      <c r="D39" s="15">
        <v>0</v>
      </c>
      <c r="E39" s="15">
        <v>0</v>
      </c>
      <c r="F39" s="65" t="s">
        <v>47</v>
      </c>
      <c r="G39" s="15">
        <v>8270</v>
      </c>
      <c r="H39" s="27">
        <f>G39/G44</f>
        <v>2.0108835730021251E-3</v>
      </c>
      <c r="I39" s="12"/>
      <c r="J39" s="15">
        <v>0</v>
      </c>
      <c r="K39" s="15">
        <v>5000</v>
      </c>
      <c r="L39" s="15">
        <v>0</v>
      </c>
      <c r="M39" s="15">
        <v>0</v>
      </c>
      <c r="N39" s="15">
        <v>0</v>
      </c>
      <c r="O39" s="15">
        <v>0</v>
      </c>
      <c r="P39" s="15">
        <v>5000</v>
      </c>
      <c r="Q39" s="27">
        <f>P39/P44</f>
        <v>1.5038950882786417E-3</v>
      </c>
      <c r="R39" s="12"/>
      <c r="S39" s="15">
        <f t="shared" si="17"/>
        <v>0</v>
      </c>
      <c r="T39" s="15">
        <f t="shared" si="16"/>
        <v>13270</v>
      </c>
      <c r="U39" s="15">
        <f t="shared" si="16"/>
        <v>0</v>
      </c>
      <c r="V39" s="15">
        <f t="shared" si="16"/>
        <v>0</v>
      </c>
      <c r="W39" s="15">
        <f t="shared" si="18"/>
        <v>0</v>
      </c>
      <c r="X39" s="15">
        <f t="shared" si="18"/>
        <v>0</v>
      </c>
      <c r="Y39" s="15">
        <f t="shared" si="19"/>
        <v>13270</v>
      </c>
      <c r="Z39" s="27">
        <f>Y39/Y44</f>
        <v>1.7842448623966699E-3</v>
      </c>
    </row>
    <row r="40" spans="1:26" ht="12" customHeight="1">
      <c r="A40" s="17" t="s">
        <v>17</v>
      </c>
      <c r="B40" s="15">
        <v>0</v>
      </c>
      <c r="C40" s="15">
        <v>430</v>
      </c>
      <c r="D40" s="15">
        <v>0</v>
      </c>
      <c r="E40" s="15">
        <v>0</v>
      </c>
      <c r="F40" s="65" t="s">
        <v>47</v>
      </c>
      <c r="G40" s="15">
        <v>430</v>
      </c>
      <c r="H40" s="27">
        <f>G40/G44</f>
        <v>1.0455621963614436E-4</v>
      </c>
      <c r="I40" s="12"/>
      <c r="J40" s="15">
        <v>0</v>
      </c>
      <c r="K40" s="15">
        <v>710</v>
      </c>
      <c r="L40" s="15">
        <v>0</v>
      </c>
      <c r="M40" s="15">
        <v>0</v>
      </c>
      <c r="N40" s="15">
        <v>0</v>
      </c>
      <c r="O40" s="15">
        <v>0</v>
      </c>
      <c r="P40" s="15">
        <v>710</v>
      </c>
      <c r="Q40" s="27">
        <f>P40/P44</f>
        <v>2.1355310253556712E-4</v>
      </c>
      <c r="R40" s="12"/>
      <c r="S40" s="15">
        <f t="shared" si="17"/>
        <v>0</v>
      </c>
      <c r="T40" s="15">
        <f t="shared" si="16"/>
        <v>1140</v>
      </c>
      <c r="U40" s="15">
        <f t="shared" si="16"/>
        <v>0</v>
      </c>
      <c r="V40" s="15">
        <f t="shared" si="16"/>
        <v>0</v>
      </c>
      <c r="W40" s="15">
        <f t="shared" si="18"/>
        <v>0</v>
      </c>
      <c r="X40" s="15">
        <f t="shared" si="18"/>
        <v>0</v>
      </c>
      <c r="Y40" s="15">
        <f t="shared" si="19"/>
        <v>1140</v>
      </c>
      <c r="Z40" s="27">
        <f>Y40/Y44</f>
        <v>1.53281020582683E-4</v>
      </c>
    </row>
    <row r="41" spans="1:26" ht="12" customHeight="1">
      <c r="A41" s="17" t="s">
        <v>18</v>
      </c>
      <c r="B41" s="15">
        <v>0</v>
      </c>
      <c r="C41" s="15">
        <v>200</v>
      </c>
      <c r="D41" s="15">
        <v>0</v>
      </c>
      <c r="E41" s="15">
        <v>0</v>
      </c>
      <c r="F41" s="65" t="s">
        <v>47</v>
      </c>
      <c r="G41" s="15">
        <v>200</v>
      </c>
      <c r="H41" s="27">
        <f>G41/G44</f>
        <v>4.8630799830764818E-5</v>
      </c>
      <c r="I41" s="12"/>
      <c r="J41" s="15">
        <v>0</v>
      </c>
      <c r="K41" s="15">
        <v>430</v>
      </c>
      <c r="L41" s="15">
        <v>0</v>
      </c>
      <c r="M41" s="15">
        <v>0</v>
      </c>
      <c r="N41" s="15">
        <v>0</v>
      </c>
      <c r="O41" s="15">
        <v>0</v>
      </c>
      <c r="P41" s="15">
        <v>430</v>
      </c>
      <c r="Q41" s="27">
        <f>P41/P44</f>
        <v>1.2933497759196318E-4</v>
      </c>
      <c r="R41" s="12"/>
      <c r="S41" s="15">
        <f t="shared" si="17"/>
        <v>0</v>
      </c>
      <c r="T41" s="15">
        <f t="shared" si="16"/>
        <v>630</v>
      </c>
      <c r="U41" s="15">
        <f t="shared" si="16"/>
        <v>0</v>
      </c>
      <c r="V41" s="15">
        <f t="shared" si="16"/>
        <v>0</v>
      </c>
      <c r="W41" s="15">
        <f t="shared" si="18"/>
        <v>0</v>
      </c>
      <c r="X41" s="15">
        <f t="shared" si="18"/>
        <v>0</v>
      </c>
      <c r="Y41" s="15">
        <f t="shared" si="19"/>
        <v>630</v>
      </c>
      <c r="Z41" s="27">
        <f>Y41/Y44</f>
        <v>8.4707932427272194E-5</v>
      </c>
    </row>
    <row r="42" spans="1:26" ht="12" customHeight="1">
      <c r="A42" s="17" t="s">
        <v>19</v>
      </c>
      <c r="B42" s="15">
        <v>0</v>
      </c>
      <c r="C42" s="15">
        <v>190</v>
      </c>
      <c r="D42" s="15">
        <v>0</v>
      </c>
      <c r="E42" s="15">
        <v>0</v>
      </c>
      <c r="F42" s="65" t="s">
        <v>47</v>
      </c>
      <c r="G42" s="15">
        <v>190</v>
      </c>
      <c r="H42" s="27">
        <f>G42/G44</f>
        <v>4.6199259839226574E-5</v>
      </c>
      <c r="I42" s="12"/>
      <c r="J42" s="15">
        <v>0</v>
      </c>
      <c r="K42" s="15">
        <v>290</v>
      </c>
      <c r="L42" s="15">
        <v>0</v>
      </c>
      <c r="M42" s="15">
        <v>0</v>
      </c>
      <c r="N42" s="15">
        <v>0</v>
      </c>
      <c r="O42" s="15">
        <v>0</v>
      </c>
      <c r="P42" s="15">
        <v>290</v>
      </c>
      <c r="Q42" s="27">
        <f>P42/P44</f>
        <v>8.7225915120161214E-5</v>
      </c>
      <c r="R42" s="12"/>
      <c r="S42" s="15">
        <f t="shared" si="17"/>
        <v>0</v>
      </c>
      <c r="T42" s="15">
        <f t="shared" si="16"/>
        <v>480</v>
      </c>
      <c r="U42" s="15">
        <f t="shared" si="16"/>
        <v>0</v>
      </c>
      <c r="V42" s="15">
        <f t="shared" si="16"/>
        <v>0</v>
      </c>
      <c r="W42" s="15">
        <f t="shared" si="18"/>
        <v>0</v>
      </c>
      <c r="X42" s="15">
        <f>O42</f>
        <v>0</v>
      </c>
      <c r="Y42" s="15">
        <f t="shared" si="19"/>
        <v>480</v>
      </c>
      <c r="Z42" s="27">
        <f>Y42/Y44</f>
        <v>6.4539377087445484E-5</v>
      </c>
    </row>
    <row r="43" spans="1:26" ht="12" customHeight="1">
      <c r="A43" s="17"/>
      <c r="B43" s="15"/>
      <c r="C43" s="15"/>
      <c r="D43" s="15"/>
      <c r="E43" s="15"/>
      <c r="F43" s="65"/>
      <c r="G43" s="15"/>
      <c r="H43" s="15"/>
      <c r="I43" s="12"/>
      <c r="J43" s="15"/>
      <c r="K43" s="15"/>
      <c r="L43" s="15"/>
      <c r="M43" s="15"/>
      <c r="N43" s="15"/>
      <c r="O43" s="15"/>
      <c r="P43" s="15"/>
      <c r="Q43" s="15"/>
      <c r="R43" s="12"/>
      <c r="S43" s="15"/>
      <c r="T43" s="15"/>
      <c r="U43" s="15"/>
      <c r="V43" s="15"/>
      <c r="W43" s="15"/>
      <c r="X43" s="15"/>
      <c r="Y43" s="15"/>
      <c r="Z43" s="15"/>
    </row>
    <row r="44" spans="1:26" ht="12" customHeight="1">
      <c r="A44" s="13" t="s">
        <v>8</v>
      </c>
      <c r="B44" s="14">
        <v>2819820</v>
      </c>
      <c r="C44" s="14">
        <v>768500</v>
      </c>
      <c r="D44" s="14">
        <v>415530</v>
      </c>
      <c r="E44" s="14">
        <v>108760</v>
      </c>
      <c r="F44" s="66" t="s">
        <v>47</v>
      </c>
      <c r="G44" s="14">
        <v>4112620</v>
      </c>
      <c r="H44" s="39">
        <f>G44/G44</f>
        <v>1</v>
      </c>
      <c r="I44" s="14"/>
      <c r="J44" s="14">
        <v>2139950</v>
      </c>
      <c r="K44" s="14">
        <v>495660</v>
      </c>
      <c r="L44" s="14">
        <v>120100</v>
      </c>
      <c r="M44" s="14">
        <v>569000</v>
      </c>
      <c r="N44" s="14" t="s">
        <v>64</v>
      </c>
      <c r="O44" s="14" t="s">
        <v>64</v>
      </c>
      <c r="P44" s="14">
        <v>3324700</v>
      </c>
      <c r="Q44" s="39">
        <f>P44/P44</f>
        <v>1</v>
      </c>
      <c r="R44" s="14"/>
      <c r="S44" s="14">
        <f t="shared" ref="S44:V44" si="20">B44+J44</f>
        <v>4959770</v>
      </c>
      <c r="T44" s="14">
        <f t="shared" si="20"/>
        <v>1264160</v>
      </c>
      <c r="U44" s="14">
        <f t="shared" si="20"/>
        <v>535630</v>
      </c>
      <c r="V44" s="14">
        <f t="shared" si="20"/>
        <v>677760</v>
      </c>
      <c r="W44" s="14" t="str">
        <f t="shared" si="18"/>
        <v>?</v>
      </c>
      <c r="X44" s="14" t="str">
        <f>O44</f>
        <v>?</v>
      </c>
      <c r="Y44" s="14">
        <f t="shared" ref="Y44" si="21">SUM(S44:X44)</f>
        <v>7437320</v>
      </c>
      <c r="Z44" s="39">
        <f>Y44/Y44</f>
        <v>1</v>
      </c>
    </row>
    <row r="45" spans="1:26" ht="12" customHeight="1">
      <c r="A45" s="13" t="s">
        <v>33</v>
      </c>
      <c r="B45" s="39">
        <f>B44/G44</f>
        <v>0.68565050989393628</v>
      </c>
      <c r="C45" s="39">
        <f>C44/G44</f>
        <v>0.18686384834971381</v>
      </c>
      <c r="D45" s="39">
        <f>D44/G44</f>
        <v>0.10103778126838853</v>
      </c>
      <c r="E45" s="39">
        <f>E44/G44</f>
        <v>2.6445428947969907E-2</v>
      </c>
      <c r="F45" s="66" t="s">
        <v>47</v>
      </c>
      <c r="G45" s="39">
        <f>G44/G44</f>
        <v>1</v>
      </c>
      <c r="H45" s="39"/>
      <c r="I45" s="39"/>
      <c r="J45" s="39">
        <f>J44/P44</f>
        <v>0.64365205883237586</v>
      </c>
      <c r="K45" s="39">
        <f>K44/P44</f>
        <v>0.14908412789123832</v>
      </c>
      <c r="L45" s="39">
        <f>L44/P44</f>
        <v>3.6123560020452972E-2</v>
      </c>
      <c r="M45" s="39">
        <f>M44/P44</f>
        <v>0.17114326104610941</v>
      </c>
      <c r="N45" s="39" t="s">
        <v>64</v>
      </c>
      <c r="O45" s="39" t="s">
        <v>64</v>
      </c>
      <c r="P45" s="39">
        <f>P44/P44</f>
        <v>1</v>
      </c>
      <c r="Q45" s="39"/>
      <c r="R45" s="39"/>
      <c r="S45" s="39">
        <f>S44/Y44</f>
        <v>0.66687597145208222</v>
      </c>
      <c r="T45" s="39">
        <f>T44/Y44</f>
        <v>0.16997520612263559</v>
      </c>
      <c r="U45" s="39">
        <f>U44/Y44</f>
        <v>7.2019221977809217E-2</v>
      </c>
      <c r="V45" s="39">
        <f>V44/Y44</f>
        <v>9.1129600447473008E-2</v>
      </c>
      <c r="W45" s="39" t="s">
        <v>64</v>
      </c>
      <c r="X45" s="39" t="s">
        <v>64</v>
      </c>
      <c r="Y45" s="39">
        <f>Y44/Y44</f>
        <v>1</v>
      </c>
      <c r="Z45" s="39"/>
    </row>
    <row r="46" spans="1:26" ht="12" customHeight="1">
      <c r="A46" s="26" t="s">
        <v>89</v>
      </c>
      <c r="B46" s="15">
        <f>SUM(B35:B42)</f>
        <v>0</v>
      </c>
      <c r="C46" s="15">
        <f t="shared" ref="C46:P46" si="22">SUM(C35:C42)</f>
        <v>765580</v>
      </c>
      <c r="D46" s="15">
        <f t="shared" si="22"/>
        <v>407930</v>
      </c>
      <c r="E46" s="15">
        <f t="shared" si="22"/>
        <v>8850</v>
      </c>
      <c r="F46" s="65" t="s">
        <v>47</v>
      </c>
      <c r="G46" s="15">
        <f t="shared" si="22"/>
        <v>1182380</v>
      </c>
      <c r="H46" s="15"/>
      <c r="I46" s="15"/>
      <c r="J46" s="15">
        <f t="shared" si="22"/>
        <v>0</v>
      </c>
      <c r="K46" s="15">
        <f t="shared" si="22"/>
        <v>456120</v>
      </c>
      <c r="L46" s="15">
        <f t="shared" si="22"/>
        <v>53690</v>
      </c>
      <c r="M46" s="15">
        <f t="shared" si="22"/>
        <v>9110</v>
      </c>
      <c r="N46" s="15">
        <v>0</v>
      </c>
      <c r="O46" s="15" t="s">
        <v>64</v>
      </c>
      <c r="P46" s="15">
        <f t="shared" si="22"/>
        <v>518930</v>
      </c>
      <c r="Q46" s="15"/>
      <c r="R46" s="15"/>
      <c r="S46" s="15">
        <f t="shared" ref="S46:V46" si="23">SUM(S35:S42)</f>
        <v>0</v>
      </c>
      <c r="T46" s="15">
        <f t="shared" si="23"/>
        <v>1221700</v>
      </c>
      <c r="U46" s="15">
        <f t="shared" si="23"/>
        <v>461620</v>
      </c>
      <c r="V46" s="15">
        <f t="shared" si="23"/>
        <v>17960</v>
      </c>
      <c r="W46" s="15">
        <v>0</v>
      </c>
      <c r="X46" s="15" t="s">
        <v>64</v>
      </c>
      <c r="Y46" s="15">
        <f>SUM(Y35:Y42)</f>
        <v>1701280</v>
      </c>
      <c r="Z46" s="15"/>
    </row>
    <row r="47" spans="1:26" ht="12" customHeight="1">
      <c r="A47" s="26" t="s">
        <v>34</v>
      </c>
      <c r="B47" s="27">
        <f>B46/B44</f>
        <v>0</v>
      </c>
      <c r="C47" s="27">
        <f>C46/C44</f>
        <v>0.99620039037085228</v>
      </c>
      <c r="D47" s="27">
        <f>D46/D44</f>
        <v>0.98171010516689527</v>
      </c>
      <c r="E47" s="27">
        <f>E46/E44</f>
        <v>8.1371827877896291E-2</v>
      </c>
      <c r="F47" s="65" t="s">
        <v>47</v>
      </c>
      <c r="G47" s="27">
        <f>G46/G44</f>
        <v>0.2875004255194985</v>
      </c>
      <c r="H47" s="27"/>
      <c r="I47" s="27"/>
      <c r="J47" s="27">
        <f t="shared" ref="J47:P47" si="24">J46/J44</f>
        <v>0</v>
      </c>
      <c r="K47" s="27">
        <f t="shared" si="24"/>
        <v>0.9202275753540734</v>
      </c>
      <c r="L47" s="27">
        <f t="shared" si="24"/>
        <v>0.44704412989175685</v>
      </c>
      <c r="M47" s="27">
        <f t="shared" si="24"/>
        <v>1.6010544815465728E-2</v>
      </c>
      <c r="N47" s="27">
        <v>0</v>
      </c>
      <c r="O47" s="15" t="s">
        <v>64</v>
      </c>
      <c r="P47" s="27">
        <f t="shared" si="24"/>
        <v>0.15608325563208711</v>
      </c>
      <c r="Q47" s="27"/>
      <c r="R47" s="27"/>
      <c r="S47" s="27">
        <f t="shared" ref="S47:Y47" si="25">S46/S44</f>
        <v>0</v>
      </c>
      <c r="T47" s="27">
        <f t="shared" si="25"/>
        <v>0.96641247943298314</v>
      </c>
      <c r="U47" s="27">
        <f t="shared" si="25"/>
        <v>0.86182626066501133</v>
      </c>
      <c r="V47" s="27">
        <f t="shared" si="25"/>
        <v>2.6499055712936734E-2</v>
      </c>
      <c r="W47" s="27">
        <v>0</v>
      </c>
      <c r="X47" s="15" t="s">
        <v>64</v>
      </c>
      <c r="Y47" s="27">
        <f t="shared" si="25"/>
        <v>0.22874906552360258</v>
      </c>
      <c r="Z47" s="27"/>
    </row>
    <row r="48" spans="1:26" ht="12" customHeight="1">
      <c r="A48" s="42" t="s">
        <v>35</v>
      </c>
      <c r="B48" s="43">
        <f>B46/G46</f>
        <v>0</v>
      </c>
      <c r="C48" s="43">
        <f>C46/G46</f>
        <v>0.64749065444273413</v>
      </c>
      <c r="D48" s="43">
        <f>D46/G46</f>
        <v>0.34500752719091998</v>
      </c>
      <c r="E48" s="43">
        <f>E46/G46</f>
        <v>7.4849033305705442E-3</v>
      </c>
      <c r="F48" s="18" t="s">
        <v>47</v>
      </c>
      <c r="G48" s="43">
        <f>G46/G46</f>
        <v>1</v>
      </c>
      <c r="H48" s="43"/>
      <c r="I48" s="43"/>
      <c r="J48" s="43">
        <f>J46/P46</f>
        <v>0</v>
      </c>
      <c r="K48" s="43">
        <f>K46/P46</f>
        <v>0.87896248048869785</v>
      </c>
      <c r="L48" s="43">
        <f>L46/P46</f>
        <v>0.10346289480276723</v>
      </c>
      <c r="M48" s="43">
        <f>M46/P46</f>
        <v>1.7555354286705335E-2</v>
      </c>
      <c r="N48" s="43">
        <v>0</v>
      </c>
      <c r="O48" s="6" t="s">
        <v>64</v>
      </c>
      <c r="P48" s="43">
        <f>P46/P46</f>
        <v>1</v>
      </c>
      <c r="Q48" s="43"/>
      <c r="R48" s="43"/>
      <c r="S48" s="43">
        <f>S46/Y46</f>
        <v>0</v>
      </c>
      <c r="T48" s="43">
        <f>T46/Y46</f>
        <v>0.71810636697075148</v>
      </c>
      <c r="U48" s="43">
        <f>U46/Y46</f>
        <v>0.27133687576413051</v>
      </c>
      <c r="V48" s="43">
        <f>V46/Y46</f>
        <v>1.0556757265118028E-2</v>
      </c>
      <c r="W48" s="43">
        <v>0</v>
      </c>
      <c r="X48" s="6" t="s">
        <v>64</v>
      </c>
      <c r="Y48" s="43">
        <f>Y46/Y46</f>
        <v>1</v>
      </c>
      <c r="Z48" s="43"/>
    </row>
    <row r="49" spans="1:25" ht="12" customHeight="1">
      <c r="A49" s="8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9"/>
      <c r="M49" s="128"/>
      <c r="N49" s="295" t="s">
        <v>20</v>
      </c>
      <c r="O49" s="296"/>
      <c r="P49" s="296"/>
      <c r="Q49" s="129"/>
      <c r="R49" s="15"/>
      <c r="S49" s="40"/>
    </row>
    <row r="50" spans="1:25" ht="12" customHeight="1">
      <c r="A50" s="225" t="s">
        <v>29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9"/>
      <c r="M50" s="129"/>
      <c r="N50" s="24"/>
      <c r="O50" s="129"/>
      <c r="P50" s="129"/>
      <c r="Q50" s="129"/>
      <c r="R50" s="15"/>
      <c r="S50" s="40"/>
    </row>
    <row r="51" spans="1:25" ht="12" customHeight="1">
      <c r="A51" s="8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9"/>
      <c r="M51" s="129"/>
      <c r="N51" s="24"/>
      <c r="O51" s="129"/>
      <c r="P51" s="129"/>
      <c r="Q51" s="129"/>
      <c r="R51" s="6"/>
      <c r="S51" s="40"/>
    </row>
    <row r="52" spans="1:25" ht="12" customHeight="1">
      <c r="A52" s="29"/>
      <c r="B52" s="293" t="s">
        <v>2</v>
      </c>
      <c r="C52" s="293"/>
      <c r="D52" s="293"/>
      <c r="E52" s="293"/>
      <c r="F52" s="293"/>
      <c r="G52" s="293"/>
      <c r="H52" s="56"/>
      <c r="I52" s="29"/>
      <c r="J52" s="293" t="s">
        <v>135</v>
      </c>
      <c r="K52" s="294"/>
      <c r="L52" s="294"/>
      <c r="M52" s="294"/>
      <c r="N52" s="294"/>
      <c r="O52" s="294"/>
      <c r="P52" s="294"/>
      <c r="Q52" s="63"/>
      <c r="R52" s="8"/>
      <c r="S52" s="293" t="s">
        <v>112</v>
      </c>
      <c r="T52" s="294"/>
      <c r="U52" s="294"/>
      <c r="V52" s="294"/>
      <c r="W52" s="294"/>
      <c r="X52" s="294"/>
      <c r="Y52" s="294"/>
    </row>
    <row r="53" spans="1:25" ht="21" customHeight="1">
      <c r="A53" s="9"/>
      <c r="B53" s="10" t="s">
        <v>4</v>
      </c>
      <c r="C53" s="10" t="s">
        <v>5</v>
      </c>
      <c r="D53" s="10" t="s">
        <v>6</v>
      </c>
      <c r="E53" s="10" t="s">
        <v>7</v>
      </c>
      <c r="F53" s="10" t="s">
        <v>10</v>
      </c>
      <c r="G53" s="10" t="s">
        <v>8</v>
      </c>
      <c r="H53" s="10"/>
      <c r="I53" s="10"/>
      <c r="J53" s="10" t="s">
        <v>4</v>
      </c>
      <c r="K53" s="10" t="s">
        <v>5</v>
      </c>
      <c r="L53" s="10" t="s">
        <v>6</v>
      </c>
      <c r="M53" s="10" t="s">
        <v>7</v>
      </c>
      <c r="N53" s="10" t="s">
        <v>9</v>
      </c>
      <c r="O53" s="10" t="s">
        <v>10</v>
      </c>
      <c r="P53" s="11" t="s">
        <v>8</v>
      </c>
      <c r="Q53" s="64"/>
      <c r="R53" s="10"/>
      <c r="S53" s="10" t="s">
        <v>4</v>
      </c>
      <c r="T53" s="10" t="s">
        <v>5</v>
      </c>
      <c r="U53" s="10" t="s">
        <v>6</v>
      </c>
      <c r="V53" s="10" t="s">
        <v>7</v>
      </c>
      <c r="W53" s="10" t="s">
        <v>9</v>
      </c>
      <c r="X53" s="10" t="s">
        <v>10</v>
      </c>
      <c r="Y53" s="11" t="s">
        <v>8</v>
      </c>
    </row>
    <row r="54" spans="1:25" ht="12" customHeight="1">
      <c r="A54" s="8"/>
      <c r="B54" s="14"/>
      <c r="C54" s="14"/>
      <c r="D54" s="14"/>
      <c r="E54" s="14"/>
      <c r="F54" s="66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5"/>
      <c r="T54" s="15"/>
      <c r="U54" s="15"/>
      <c r="V54" s="15"/>
      <c r="W54" s="15"/>
      <c r="X54" s="15"/>
      <c r="Y54" s="15"/>
    </row>
    <row r="55" spans="1:25" s="222" customFormat="1" ht="12" customHeight="1">
      <c r="A55" s="16" t="s">
        <v>11</v>
      </c>
      <c r="B55" s="15">
        <f>B34/B9</f>
        <v>254.81836255196097</v>
      </c>
      <c r="C55" s="15">
        <f>C34/C9</f>
        <v>171.76470588235293</v>
      </c>
      <c r="D55" s="15">
        <f>D34/D9</f>
        <v>185.36585365853659</v>
      </c>
      <c r="E55" s="15">
        <f>E34/E9</f>
        <v>307.4153846153846</v>
      </c>
      <c r="F55" s="65" t="s">
        <v>47</v>
      </c>
      <c r="G55" s="15">
        <f>G34/G9</f>
        <v>255.93938335225783</v>
      </c>
      <c r="H55" s="15"/>
      <c r="I55" s="15"/>
      <c r="J55" s="15">
        <f t="shared" ref="J55:P55" si="26">J34/J9</f>
        <v>965.24582769508345</v>
      </c>
      <c r="K55" s="15">
        <f t="shared" si="26"/>
        <v>941.66666666666663</v>
      </c>
      <c r="L55" s="15">
        <f t="shared" si="26"/>
        <v>1185.7142857142858</v>
      </c>
      <c r="M55" s="15">
        <f t="shared" si="26"/>
        <v>1110.8928571428571</v>
      </c>
      <c r="N55" s="15" t="s">
        <v>64</v>
      </c>
      <c r="O55" s="15" t="s">
        <v>64</v>
      </c>
      <c r="P55" s="15">
        <f t="shared" si="26"/>
        <v>987.25545390570016</v>
      </c>
      <c r="Q55" s="15"/>
      <c r="R55" s="15"/>
      <c r="S55" s="15">
        <f t="shared" ref="S55:V55" si="27">S34/S9</f>
        <v>373.39230595498003</v>
      </c>
      <c r="T55" s="15">
        <f t="shared" si="27"/>
        <v>719.83050847457628</v>
      </c>
      <c r="U55" s="15">
        <f t="shared" si="27"/>
        <v>762.88659793814429</v>
      </c>
      <c r="V55" s="15">
        <f t="shared" si="27"/>
        <v>795.89867310012062</v>
      </c>
      <c r="W55" s="15" t="s">
        <v>64</v>
      </c>
      <c r="X55" s="15" t="s">
        <v>64</v>
      </c>
      <c r="Y55" s="15">
        <f t="shared" ref="Y55:Y63" si="28">Y34/Y9</f>
        <v>401.37429151214053</v>
      </c>
    </row>
    <row r="56" spans="1:25" s="222" customFormat="1" ht="12" customHeight="1">
      <c r="A56" s="17" t="s">
        <v>12</v>
      </c>
      <c r="B56" s="15"/>
      <c r="C56" s="15">
        <f>C35/C10</f>
        <v>181.64705882352942</v>
      </c>
      <c r="D56" s="15">
        <f>D35/D10</f>
        <v>160.40980313378867</v>
      </c>
      <c r="E56" s="15">
        <f>E35/E10</f>
        <v>226.57894736842104</v>
      </c>
      <c r="F56" s="65" t="s">
        <v>47</v>
      </c>
      <c r="G56" s="15">
        <f>G35/G10</f>
        <v>170.23427041499332</v>
      </c>
      <c r="H56" s="15"/>
      <c r="I56" s="15"/>
      <c r="J56" s="15"/>
      <c r="K56" s="15">
        <f>K35/K10</f>
        <v>852.07692307692309</v>
      </c>
      <c r="L56" s="15">
        <f>L35/L10</f>
        <v>761.63934426229503</v>
      </c>
      <c r="M56" s="15">
        <f>M35/M10</f>
        <v>878.75</v>
      </c>
      <c r="N56" s="15"/>
      <c r="O56" s="15" t="s">
        <v>64</v>
      </c>
      <c r="P56" s="15">
        <f>P35/P10</f>
        <v>821.3</v>
      </c>
      <c r="Q56" s="15"/>
      <c r="R56" s="15"/>
      <c r="S56" s="15"/>
      <c r="T56" s="15">
        <f>T35/T10</f>
        <v>223.44844124700239</v>
      </c>
      <c r="U56" s="15">
        <f>U35/U10</f>
        <v>174.79215686274509</v>
      </c>
      <c r="V56" s="15">
        <f>V35/V10</f>
        <v>340</v>
      </c>
      <c r="W56" s="15"/>
      <c r="X56" s="15" t="s">
        <v>64</v>
      </c>
      <c r="Y56" s="15">
        <f t="shared" si="28"/>
        <v>198.04570696283639</v>
      </c>
    </row>
    <row r="57" spans="1:25" s="222" customFormat="1" ht="12" customHeight="1">
      <c r="A57" s="17" t="s">
        <v>13</v>
      </c>
      <c r="B57" s="15"/>
      <c r="C57" s="15">
        <f t="shared" ref="C57:C63" si="29">C36/C11</f>
        <v>230.09286128845037</v>
      </c>
      <c r="D57" s="15"/>
      <c r="E57" s="15"/>
      <c r="F57" s="65" t="s">
        <v>47</v>
      </c>
      <c r="G57" s="15">
        <f t="shared" ref="G57:G63" si="30">G36/G11</f>
        <v>230.09286128845037</v>
      </c>
      <c r="H57" s="15"/>
      <c r="I57" s="15"/>
      <c r="J57" s="15"/>
      <c r="K57" s="15">
        <f>K36/K11</f>
        <v>911.13960113960115</v>
      </c>
      <c r="L57" s="15"/>
      <c r="M57" s="15">
        <f>M36/M11</f>
        <v>1340</v>
      </c>
      <c r="N57" s="15"/>
      <c r="O57" s="15"/>
      <c r="P57" s="15">
        <f>P36/P11</f>
        <v>912.3579545454545</v>
      </c>
      <c r="Q57" s="15"/>
      <c r="R57" s="15"/>
      <c r="S57" s="15"/>
      <c r="T57" s="15">
        <f>T36/T11</f>
        <v>345.3519768563163</v>
      </c>
      <c r="U57" s="15"/>
      <c r="V57" s="15">
        <f>V36/V11</f>
        <v>1340</v>
      </c>
      <c r="W57" s="15"/>
      <c r="X57" s="15" t="s">
        <v>64</v>
      </c>
      <c r="Y57" s="15">
        <f t="shared" si="28"/>
        <v>345.8313253012048</v>
      </c>
    </row>
    <row r="58" spans="1:25" s="222" customFormat="1" ht="12" customHeight="1">
      <c r="A58" s="17" t="s">
        <v>14</v>
      </c>
      <c r="B58" s="15"/>
      <c r="C58" s="15">
        <f t="shared" si="29"/>
        <v>210</v>
      </c>
      <c r="D58" s="15">
        <f>D37/D12</f>
        <v>168.33333333333334</v>
      </c>
      <c r="E58" s="15"/>
      <c r="F58" s="65" t="s">
        <v>47</v>
      </c>
      <c r="G58" s="15">
        <f t="shared" si="30"/>
        <v>171.92307692307693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>
        <f t="shared" ref="T58:U58" si="31">T37/T12</f>
        <v>210</v>
      </c>
      <c r="U58" s="15">
        <f t="shared" si="31"/>
        <v>168.33333333333334</v>
      </c>
      <c r="V58" s="15"/>
      <c r="W58" s="15"/>
      <c r="X58" s="15"/>
      <c r="Y58" s="15">
        <f t="shared" si="28"/>
        <v>171.53846153846155</v>
      </c>
    </row>
    <row r="59" spans="1:25" s="222" customFormat="1" ht="12" customHeight="1">
      <c r="A59" s="17" t="s">
        <v>15</v>
      </c>
      <c r="B59" s="15"/>
      <c r="C59" s="15">
        <f t="shared" si="29"/>
        <v>214.28571428571428</v>
      </c>
      <c r="D59" s="15">
        <f>D38/D13</f>
        <v>165.35714285714286</v>
      </c>
      <c r="E59" s="15">
        <f>E38/E13</f>
        <v>240</v>
      </c>
      <c r="F59" s="65" t="s">
        <v>47</v>
      </c>
      <c r="G59" s="15">
        <f t="shared" si="30"/>
        <v>187.6</v>
      </c>
      <c r="H59" s="15"/>
      <c r="I59" s="15"/>
      <c r="J59" s="15"/>
      <c r="K59" s="15">
        <f>K38/K13</f>
        <v>868.63636363636363</v>
      </c>
      <c r="L59" s="15">
        <f>L38/L13</f>
        <v>1032.8571428571429</v>
      </c>
      <c r="M59" s="15">
        <f>M38/M13</f>
        <v>740</v>
      </c>
      <c r="N59" s="15"/>
      <c r="O59" s="15" t="s">
        <v>64</v>
      </c>
      <c r="P59" s="15">
        <f>P38/P13</f>
        <v>873.87096774193549</v>
      </c>
      <c r="Q59" s="15"/>
      <c r="R59" s="15"/>
      <c r="S59" s="15"/>
      <c r="T59" s="15">
        <f>T38/T13</f>
        <v>549.06976744186045</v>
      </c>
      <c r="U59" s="15">
        <f>U38/U13</f>
        <v>338.85714285714283</v>
      </c>
      <c r="V59" s="15">
        <f>V38/V13</f>
        <v>490</v>
      </c>
      <c r="W59" s="15"/>
      <c r="X59" s="15" t="s">
        <v>64</v>
      </c>
      <c r="Y59" s="15">
        <f t="shared" si="28"/>
        <v>450</v>
      </c>
    </row>
    <row r="60" spans="1:25" s="222" customFormat="1" ht="12" customHeight="1">
      <c r="A60" s="17" t="s">
        <v>16</v>
      </c>
      <c r="B60" s="15"/>
      <c r="C60" s="15">
        <f t="shared" si="29"/>
        <v>295.35714285714283</v>
      </c>
      <c r="D60" s="15"/>
      <c r="E60" s="15"/>
      <c r="F60" s="65" t="s">
        <v>47</v>
      </c>
      <c r="G60" s="15">
        <f t="shared" si="30"/>
        <v>295.35714285714283</v>
      </c>
      <c r="H60" s="15"/>
      <c r="I60" s="15"/>
      <c r="J60" s="15"/>
      <c r="K60" s="15">
        <f>K39/K14</f>
        <v>1000</v>
      </c>
      <c r="L60" s="15"/>
      <c r="M60" s="15"/>
      <c r="N60" s="15"/>
      <c r="O60" s="15"/>
      <c r="P60" s="15">
        <f>P39/P14</f>
        <v>1000</v>
      </c>
      <c r="Q60" s="15"/>
      <c r="R60" s="15"/>
      <c r="S60" s="15"/>
      <c r="T60" s="15">
        <f>T39/T14</f>
        <v>402.12121212121212</v>
      </c>
      <c r="U60" s="15"/>
      <c r="V60" s="15"/>
      <c r="W60" s="15"/>
      <c r="X60" s="15"/>
      <c r="Y60" s="15">
        <f t="shared" si="28"/>
        <v>402.12121212121212</v>
      </c>
    </row>
    <row r="61" spans="1:25" s="222" customFormat="1" ht="12" customHeight="1">
      <c r="A61" s="17" t="s">
        <v>17</v>
      </c>
      <c r="B61" s="15"/>
      <c r="C61" s="15">
        <f t="shared" si="29"/>
        <v>215</v>
      </c>
      <c r="D61" s="15"/>
      <c r="E61" s="15"/>
      <c r="F61" s="65" t="s">
        <v>47</v>
      </c>
      <c r="G61" s="15">
        <f t="shared" si="30"/>
        <v>215</v>
      </c>
      <c r="H61" s="15"/>
      <c r="I61" s="15"/>
      <c r="J61" s="15"/>
      <c r="K61" s="15">
        <f>K40/K15</f>
        <v>355</v>
      </c>
      <c r="L61" s="15"/>
      <c r="M61" s="15"/>
      <c r="N61" s="15"/>
      <c r="O61" s="15"/>
      <c r="P61" s="15">
        <f>P40/P15</f>
        <v>355</v>
      </c>
      <c r="Q61" s="15"/>
      <c r="R61" s="15"/>
      <c r="S61" s="15"/>
      <c r="T61" s="15">
        <f>T40/T15</f>
        <v>285</v>
      </c>
      <c r="U61" s="15"/>
      <c r="V61" s="15"/>
      <c r="W61" s="15"/>
      <c r="X61" s="15"/>
      <c r="Y61" s="15">
        <f t="shared" si="28"/>
        <v>285</v>
      </c>
    </row>
    <row r="62" spans="1:25" s="222" customFormat="1" ht="12" customHeight="1">
      <c r="A62" s="17" t="s">
        <v>18</v>
      </c>
      <c r="B62" s="15"/>
      <c r="C62" s="15">
        <f t="shared" si="29"/>
        <v>200</v>
      </c>
      <c r="D62" s="15"/>
      <c r="E62" s="15"/>
      <c r="F62" s="65" t="s">
        <v>47</v>
      </c>
      <c r="G62" s="15">
        <f t="shared" si="30"/>
        <v>200</v>
      </c>
      <c r="H62" s="15"/>
      <c r="I62" s="15"/>
      <c r="J62" s="15"/>
      <c r="K62" s="15">
        <f>K41/K16</f>
        <v>430</v>
      </c>
      <c r="L62" s="15"/>
      <c r="M62" s="15"/>
      <c r="N62" s="15"/>
      <c r="O62" s="15"/>
      <c r="P62" s="15">
        <f>P41/P16</f>
        <v>430</v>
      </c>
      <c r="Q62" s="15"/>
      <c r="R62" s="15"/>
      <c r="S62" s="15"/>
      <c r="T62" s="15"/>
      <c r="U62" s="15"/>
      <c r="V62" s="15"/>
      <c r="W62" s="15"/>
      <c r="X62" s="15"/>
      <c r="Y62" s="15">
        <f t="shared" si="28"/>
        <v>315</v>
      </c>
    </row>
    <row r="63" spans="1:25" s="222" customFormat="1" ht="12" customHeight="1">
      <c r="A63" s="17" t="s">
        <v>19</v>
      </c>
      <c r="B63" s="15"/>
      <c r="C63" s="15">
        <f t="shared" si="29"/>
        <v>190</v>
      </c>
      <c r="D63" s="15"/>
      <c r="E63" s="15"/>
      <c r="F63" s="65" t="s">
        <v>47</v>
      </c>
      <c r="G63" s="15">
        <f t="shared" si="30"/>
        <v>190</v>
      </c>
      <c r="H63" s="15"/>
      <c r="I63" s="15"/>
      <c r="J63" s="15"/>
      <c r="K63" s="15">
        <f>K42/K17</f>
        <v>290</v>
      </c>
      <c r="L63" s="15"/>
      <c r="M63" s="15"/>
      <c r="N63" s="15"/>
      <c r="O63" s="15"/>
      <c r="P63" s="15">
        <f>P42/P17</f>
        <v>290</v>
      </c>
      <c r="Q63" s="15"/>
      <c r="R63" s="15"/>
      <c r="S63" s="15"/>
      <c r="T63" s="15">
        <f>T42/T17</f>
        <v>240</v>
      </c>
      <c r="U63" s="15"/>
      <c r="V63" s="15"/>
      <c r="W63" s="15"/>
      <c r="X63" s="15"/>
      <c r="Y63" s="15">
        <f t="shared" si="28"/>
        <v>240</v>
      </c>
    </row>
    <row r="64" spans="1:25" ht="12" customHeight="1">
      <c r="A64" s="17"/>
      <c r="B64" s="14"/>
      <c r="C64" s="14"/>
      <c r="D64" s="14"/>
      <c r="E64" s="14"/>
      <c r="F64" s="65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spans="1:26" ht="12" customHeight="1">
      <c r="A65" s="13" t="s">
        <v>8</v>
      </c>
      <c r="B65" s="14">
        <f>B44/B19</f>
        <v>254.81836255196097</v>
      </c>
      <c r="C65" s="14">
        <f>C44/C19</f>
        <v>204.93333333333334</v>
      </c>
      <c r="D65" s="14">
        <f>D44/D19</f>
        <v>160.93338497288923</v>
      </c>
      <c r="E65" s="14">
        <f>E44/E19</f>
        <v>298.79120879120882</v>
      </c>
      <c r="F65" s="66" t="s">
        <v>47</v>
      </c>
      <c r="G65" s="14">
        <f>G44/G19</f>
        <v>231.54036707577976</v>
      </c>
      <c r="H65" s="14"/>
      <c r="I65" s="14"/>
      <c r="J65" s="14">
        <f t="shared" ref="J65:P65" si="32">J44/J19</f>
        <v>965.24582769508345</v>
      </c>
      <c r="K65" s="14">
        <f t="shared" si="32"/>
        <v>894.69314079422384</v>
      </c>
      <c r="L65" s="14">
        <f t="shared" si="32"/>
        <v>968.54838709677415</v>
      </c>
      <c r="M65" s="14">
        <f t="shared" si="32"/>
        <v>1107.0038910505837</v>
      </c>
      <c r="N65" s="14" t="s">
        <v>64</v>
      </c>
      <c r="O65" s="14" t="s">
        <v>64</v>
      </c>
      <c r="P65" s="14">
        <f t="shared" si="32"/>
        <v>968.17122888759468</v>
      </c>
      <c r="Q65" s="14"/>
      <c r="R65" s="14"/>
      <c r="S65" s="14">
        <f t="shared" ref="S65:V65" si="33">S44/S19</f>
        <v>373.39230595498003</v>
      </c>
      <c r="T65" s="14">
        <f t="shared" si="33"/>
        <v>293.71747211895911</v>
      </c>
      <c r="U65" s="14">
        <f t="shared" si="33"/>
        <v>197.94161123429416</v>
      </c>
      <c r="V65" s="14">
        <f t="shared" si="33"/>
        <v>771.93621867881552</v>
      </c>
      <c r="W65" s="14" t="s">
        <v>64</v>
      </c>
      <c r="X65" s="14" t="s">
        <v>64</v>
      </c>
      <c r="Y65" s="14">
        <f>Y44/Y19</f>
        <v>350.88318550669936</v>
      </c>
    </row>
    <row r="66" spans="1:26" ht="12" customHeight="1">
      <c r="A66" s="26" t="s">
        <v>28</v>
      </c>
      <c r="B66" s="14"/>
      <c r="C66" s="14">
        <f>C46/C21</f>
        <v>205.08438253415483</v>
      </c>
      <c r="D66" s="14">
        <f>D46/D21</f>
        <v>160.53915781188508</v>
      </c>
      <c r="E66" s="14">
        <f>E46/E21</f>
        <v>226.92307692307693</v>
      </c>
      <c r="F66" s="66" t="s">
        <v>47</v>
      </c>
      <c r="G66" s="14">
        <f>G46/G21</f>
        <v>187.292887692064</v>
      </c>
      <c r="H66" s="14"/>
      <c r="I66" s="14"/>
      <c r="J66" s="14"/>
      <c r="K66" s="14">
        <f>K46/K21</f>
        <v>890.859375</v>
      </c>
      <c r="L66" s="14">
        <f>L46/L21</f>
        <v>789.55882352941171</v>
      </c>
      <c r="M66" s="14">
        <f>M46/M21</f>
        <v>911</v>
      </c>
      <c r="N66" s="14"/>
      <c r="O66" s="14" t="s">
        <v>64</v>
      </c>
      <c r="P66" s="14">
        <f>P46/P21</f>
        <v>876.57094594594594</v>
      </c>
      <c r="Q66" s="14"/>
      <c r="R66" s="14"/>
      <c r="S66" s="14"/>
      <c r="T66" s="14">
        <f>T46/T21</f>
        <v>287.79740871613666</v>
      </c>
      <c r="U66" s="14">
        <f>U46/U21</f>
        <v>176.93369106937524</v>
      </c>
      <c r="V66" s="14">
        <f>V46/V21</f>
        <v>366.53061224489795</v>
      </c>
      <c r="W66" s="14"/>
      <c r="X66" s="14" t="s">
        <v>64</v>
      </c>
      <c r="Y66" s="14">
        <f>Y46/Y21</f>
        <v>246.38377986965966</v>
      </c>
    </row>
    <row r="67" spans="1:26" ht="12" customHeight="1">
      <c r="A67" s="6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55"/>
      <c r="R67" s="18"/>
      <c r="S67" s="42"/>
      <c r="T67" s="42"/>
      <c r="U67" s="42"/>
      <c r="V67" s="42"/>
      <c r="W67" s="42"/>
      <c r="X67" s="42"/>
      <c r="Y67" s="42"/>
    </row>
    <row r="69" spans="1:26" ht="12" customHeight="1">
      <c r="A69" s="1" t="s">
        <v>133</v>
      </c>
      <c r="B69" s="4"/>
      <c r="C69" s="4"/>
      <c r="D69" s="22"/>
      <c r="E69" s="22"/>
      <c r="F69" s="22"/>
      <c r="G69" s="22"/>
      <c r="H69" s="22"/>
      <c r="I69" s="22"/>
      <c r="J69" s="22"/>
      <c r="K69" s="22"/>
      <c r="L69" s="135"/>
      <c r="M69" s="135"/>
      <c r="N69" s="135"/>
      <c r="O69" s="135"/>
      <c r="P69" s="135"/>
      <c r="Q69" s="135"/>
      <c r="R69" s="135"/>
      <c r="S69" s="40"/>
      <c r="T69" s="291"/>
      <c r="U69" s="292"/>
    </row>
    <row r="70" spans="1:26" ht="12" customHeight="1">
      <c r="A70" s="204" t="s">
        <v>130</v>
      </c>
      <c r="B70" s="4"/>
      <c r="C70" s="4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40"/>
      <c r="T70" s="291"/>
      <c r="U70" s="292"/>
    </row>
    <row r="71" spans="1:26" ht="12" customHeight="1">
      <c r="A71" s="22" t="s">
        <v>46</v>
      </c>
      <c r="B71" s="4"/>
      <c r="C71" s="4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40"/>
      <c r="T71" s="40"/>
    </row>
    <row r="72" spans="1:26" ht="12" customHeight="1">
      <c r="A72" s="6"/>
      <c r="B72" s="7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40"/>
      <c r="T72" s="41"/>
      <c r="U72" s="27"/>
    </row>
    <row r="73" spans="1:26" ht="12" customHeight="1">
      <c r="A73" s="8"/>
      <c r="B73" s="293" t="s">
        <v>2</v>
      </c>
      <c r="C73" s="293"/>
      <c r="D73" s="293"/>
      <c r="E73" s="293"/>
      <c r="F73" s="293"/>
      <c r="G73" s="293"/>
      <c r="H73" s="52"/>
      <c r="I73" s="8"/>
      <c r="J73" s="293" t="s">
        <v>135</v>
      </c>
      <c r="K73" s="294"/>
      <c r="L73" s="294"/>
      <c r="M73" s="294"/>
      <c r="N73" s="294"/>
      <c r="O73" s="294"/>
      <c r="P73" s="294"/>
      <c r="Q73" s="63"/>
      <c r="R73" s="8"/>
      <c r="S73" s="293" t="s">
        <v>112</v>
      </c>
      <c r="T73" s="294"/>
      <c r="U73" s="294"/>
      <c r="V73" s="294"/>
      <c r="W73" s="294"/>
      <c r="X73" s="294"/>
      <c r="Y73" s="294"/>
      <c r="Z73" s="71"/>
    </row>
    <row r="74" spans="1:26" ht="22.5">
      <c r="A74" s="9"/>
      <c r="B74" s="10" t="s">
        <v>4</v>
      </c>
      <c r="C74" s="10" t="s">
        <v>5</v>
      </c>
      <c r="D74" s="10" t="s">
        <v>6</v>
      </c>
      <c r="E74" s="10" t="s">
        <v>7</v>
      </c>
      <c r="F74" s="10" t="s">
        <v>10</v>
      </c>
      <c r="G74" s="10" t="s">
        <v>8</v>
      </c>
      <c r="H74" s="53" t="s">
        <v>33</v>
      </c>
      <c r="I74" s="10"/>
      <c r="J74" s="10" t="s">
        <v>4</v>
      </c>
      <c r="K74" s="10" t="s">
        <v>5</v>
      </c>
      <c r="L74" s="10" t="s">
        <v>6</v>
      </c>
      <c r="M74" s="10" t="s">
        <v>7</v>
      </c>
      <c r="N74" s="10" t="s">
        <v>9</v>
      </c>
      <c r="O74" s="10" t="s">
        <v>10</v>
      </c>
      <c r="P74" s="11" t="s">
        <v>8</v>
      </c>
      <c r="Q74" s="53" t="s">
        <v>33</v>
      </c>
      <c r="R74" s="10"/>
      <c r="S74" s="10" t="s">
        <v>4</v>
      </c>
      <c r="T74" s="10" t="s">
        <v>5</v>
      </c>
      <c r="U74" s="10" t="s">
        <v>6</v>
      </c>
      <c r="V74" s="10" t="s">
        <v>7</v>
      </c>
      <c r="W74" s="10" t="s">
        <v>9</v>
      </c>
      <c r="X74" s="10" t="s">
        <v>10</v>
      </c>
      <c r="Y74" s="11" t="s">
        <v>8</v>
      </c>
      <c r="Z74" s="53" t="s">
        <v>33</v>
      </c>
    </row>
    <row r="75" spans="1:26" ht="12" customHeight="1">
      <c r="A75" s="8"/>
      <c r="B75" s="8"/>
      <c r="C75" s="8"/>
      <c r="D75" s="8"/>
      <c r="E75" s="8"/>
      <c r="F75" s="55"/>
      <c r="G75" s="8"/>
      <c r="H75" s="8"/>
      <c r="I75" s="8"/>
      <c r="J75" s="8"/>
      <c r="K75" s="8"/>
      <c r="L75" s="8"/>
      <c r="M75" s="8"/>
      <c r="N75" s="8"/>
      <c r="O75" s="8"/>
      <c r="P75" s="8"/>
      <c r="Q75" s="29"/>
      <c r="R75" s="8"/>
      <c r="S75" s="15"/>
      <c r="T75" s="15"/>
      <c r="U75" s="15"/>
      <c r="V75" s="15"/>
      <c r="W75" s="15"/>
      <c r="X75" s="15"/>
      <c r="Y75" s="15"/>
      <c r="Z75" s="15"/>
    </row>
    <row r="76" spans="1:26" ht="12" customHeight="1">
      <c r="A76" s="16" t="s">
        <v>11</v>
      </c>
      <c r="B76" s="15">
        <v>124410</v>
      </c>
      <c r="C76" s="15">
        <v>120</v>
      </c>
      <c r="D76" s="15">
        <v>330</v>
      </c>
      <c r="E76" s="15">
        <v>4210</v>
      </c>
      <c r="F76" s="65" t="s">
        <v>47</v>
      </c>
      <c r="G76" s="15">
        <v>129070</v>
      </c>
      <c r="H76" s="27">
        <f>G76/G86</f>
        <v>0.71218893119240745</v>
      </c>
      <c r="I76" s="12"/>
      <c r="J76" s="15">
        <v>125870</v>
      </c>
      <c r="K76" s="15">
        <v>2460</v>
      </c>
      <c r="L76" s="15">
        <v>3960</v>
      </c>
      <c r="M76" s="15">
        <v>32320</v>
      </c>
      <c r="N76" s="15" t="s">
        <v>64</v>
      </c>
      <c r="O76" s="15" t="s">
        <v>64</v>
      </c>
      <c r="P76" s="15">
        <v>164610</v>
      </c>
      <c r="Q76" s="27">
        <f>P76/P86</f>
        <v>0.84311616472034423</v>
      </c>
      <c r="R76" s="12"/>
      <c r="S76" s="15">
        <f>B76+J76</f>
        <v>250280</v>
      </c>
      <c r="T76" s="15">
        <f t="shared" ref="T76:T84" si="34">C76+K76</f>
        <v>2580</v>
      </c>
      <c r="U76" s="15">
        <f t="shared" ref="U76:U84" si="35">D76+L76</f>
        <v>4290</v>
      </c>
      <c r="V76" s="15">
        <f>E76+M76</f>
        <v>36530</v>
      </c>
      <c r="W76" s="15" t="str">
        <f>N76</f>
        <v>?</v>
      </c>
      <c r="X76" s="15" t="str">
        <f>O76</f>
        <v>?</v>
      </c>
      <c r="Y76" s="15">
        <f>SUM(S76:X76)</f>
        <v>293680</v>
      </c>
      <c r="Z76" s="27">
        <f>Y76/Y86</f>
        <v>0.78006799830004248</v>
      </c>
    </row>
    <row r="77" spans="1:26" ht="12" customHeight="1">
      <c r="A77" s="17" t="s">
        <v>12</v>
      </c>
      <c r="B77" s="15">
        <v>0</v>
      </c>
      <c r="C77" s="15">
        <v>15710</v>
      </c>
      <c r="D77" s="15">
        <v>18060</v>
      </c>
      <c r="E77" s="15">
        <v>360</v>
      </c>
      <c r="F77" s="65" t="s">
        <v>47</v>
      </c>
      <c r="G77" s="15">
        <v>34140</v>
      </c>
      <c r="H77" s="27">
        <f>G77/G86</f>
        <v>0.18837940738288364</v>
      </c>
      <c r="I77" s="12"/>
      <c r="J77" s="15">
        <v>0</v>
      </c>
      <c r="K77" s="15">
        <v>6450</v>
      </c>
      <c r="L77" s="15">
        <v>2620</v>
      </c>
      <c r="M77" s="15">
        <v>430</v>
      </c>
      <c r="N77" s="15">
        <v>0</v>
      </c>
      <c r="O77" s="15" t="s">
        <v>64</v>
      </c>
      <c r="P77" s="15">
        <v>9500</v>
      </c>
      <c r="Q77" s="27">
        <f>P77/P86</f>
        <v>4.8658061872567097E-2</v>
      </c>
      <c r="R77" s="12"/>
      <c r="S77" s="15">
        <f t="shared" ref="S77:S84" si="36">B77+J77</f>
        <v>0</v>
      </c>
      <c r="T77" s="15">
        <f t="shared" si="34"/>
        <v>22160</v>
      </c>
      <c r="U77" s="15">
        <f t="shared" si="35"/>
        <v>20680</v>
      </c>
      <c r="V77" s="15">
        <f t="shared" ref="V77:V84" si="37">E77+M77</f>
        <v>790</v>
      </c>
      <c r="W77" s="15">
        <f t="shared" ref="W77:W84" si="38">N77</f>
        <v>0</v>
      </c>
      <c r="X77" s="15" t="str">
        <f t="shared" ref="X77:X83" si="39">O77</f>
        <v>?</v>
      </c>
      <c r="Y77" s="15">
        <f>SUM(S77:X77)</f>
        <v>43630</v>
      </c>
      <c r="Z77" s="27">
        <f>Y77/Y86</f>
        <v>0.11588929026774331</v>
      </c>
    </row>
    <row r="78" spans="1:26" ht="12" customHeight="1">
      <c r="A78" s="17" t="s">
        <v>13</v>
      </c>
      <c r="B78" s="15">
        <v>0</v>
      </c>
      <c r="C78" s="15">
        <v>17000</v>
      </c>
      <c r="D78" s="15">
        <v>0</v>
      </c>
      <c r="E78" s="15">
        <v>0</v>
      </c>
      <c r="F78" s="65" t="s">
        <v>47</v>
      </c>
      <c r="G78" s="15">
        <v>17000</v>
      </c>
      <c r="H78" s="27">
        <f>G78/G86</f>
        <v>9.3803454174253717E-2</v>
      </c>
      <c r="I78" s="12"/>
      <c r="J78" s="15">
        <v>0</v>
      </c>
      <c r="K78" s="15">
        <v>19090</v>
      </c>
      <c r="L78" s="15">
        <v>0</v>
      </c>
      <c r="M78" s="15">
        <v>80</v>
      </c>
      <c r="N78" s="15">
        <v>0</v>
      </c>
      <c r="O78" s="15">
        <v>0</v>
      </c>
      <c r="P78" s="15">
        <v>19170</v>
      </c>
      <c r="Q78" s="27">
        <f>P78/P86</f>
        <v>9.8186846957590654E-2</v>
      </c>
      <c r="R78" s="12"/>
      <c r="S78" s="15">
        <f t="shared" si="36"/>
        <v>0</v>
      </c>
      <c r="T78" s="15">
        <f t="shared" si="34"/>
        <v>36090</v>
      </c>
      <c r="U78" s="15">
        <f t="shared" si="35"/>
        <v>0</v>
      </c>
      <c r="V78" s="15">
        <f t="shared" si="37"/>
        <v>80</v>
      </c>
      <c r="W78" s="15">
        <f t="shared" si="38"/>
        <v>0</v>
      </c>
      <c r="X78" s="15">
        <f t="shared" si="39"/>
        <v>0</v>
      </c>
      <c r="Y78" s="15">
        <f t="shared" ref="Y78:Y84" si="40">SUM(S78:X78)</f>
        <v>36170</v>
      </c>
      <c r="Z78" s="27">
        <f>Y78/Y86</f>
        <v>9.6074160645983855E-2</v>
      </c>
    </row>
    <row r="79" spans="1:26" ht="12" customHeight="1">
      <c r="A79" s="17" t="s">
        <v>14</v>
      </c>
      <c r="B79" s="15">
        <v>0</v>
      </c>
      <c r="C79" s="15">
        <v>20</v>
      </c>
      <c r="D79" s="15">
        <v>190</v>
      </c>
      <c r="E79" s="15">
        <v>0</v>
      </c>
      <c r="F79" s="65" t="s">
        <v>47</v>
      </c>
      <c r="G79" s="15">
        <v>200</v>
      </c>
      <c r="H79" s="27">
        <f>G79/G86</f>
        <v>1.1035700491088673E-3</v>
      </c>
      <c r="I79" s="12"/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27">
        <f>P79/P86</f>
        <v>0</v>
      </c>
      <c r="R79" s="12"/>
      <c r="S79" s="15">
        <f t="shared" si="36"/>
        <v>0</v>
      </c>
      <c r="T79" s="15">
        <f t="shared" si="34"/>
        <v>20</v>
      </c>
      <c r="U79" s="15">
        <f t="shared" si="35"/>
        <v>190</v>
      </c>
      <c r="V79" s="15">
        <f t="shared" si="37"/>
        <v>0</v>
      </c>
      <c r="W79" s="15">
        <f t="shared" si="38"/>
        <v>0</v>
      </c>
      <c r="X79" s="15">
        <f t="shared" si="39"/>
        <v>0</v>
      </c>
      <c r="Y79" s="15">
        <f t="shared" si="40"/>
        <v>210</v>
      </c>
      <c r="Z79" s="27">
        <f>Y79/Y86</f>
        <v>5.5779855503612413E-4</v>
      </c>
    </row>
    <row r="80" spans="1:26" ht="12" customHeight="1">
      <c r="A80" s="17" t="s">
        <v>15</v>
      </c>
      <c r="B80" s="15">
        <v>0</v>
      </c>
      <c r="C80" s="15">
        <v>190</v>
      </c>
      <c r="D80" s="15">
        <v>200</v>
      </c>
      <c r="E80" s="15">
        <v>10</v>
      </c>
      <c r="F80" s="65" t="s">
        <v>47</v>
      </c>
      <c r="G80" s="15">
        <v>410</v>
      </c>
      <c r="H80" s="27">
        <f>G80/G86</f>
        <v>2.2623186006731776E-3</v>
      </c>
      <c r="I80" s="12"/>
      <c r="J80" s="15">
        <v>0</v>
      </c>
      <c r="K80" s="15">
        <v>1140</v>
      </c>
      <c r="L80" s="15">
        <v>400</v>
      </c>
      <c r="M80" s="15">
        <v>50</v>
      </c>
      <c r="N80" s="15">
        <v>0</v>
      </c>
      <c r="O80" s="15" t="s">
        <v>64</v>
      </c>
      <c r="P80" s="15">
        <v>1590</v>
      </c>
      <c r="Q80" s="27">
        <f>P80/P86</f>
        <v>8.1438229870928087E-3</v>
      </c>
      <c r="R80" s="12"/>
      <c r="S80" s="15">
        <f t="shared" si="36"/>
        <v>0</v>
      </c>
      <c r="T80" s="15">
        <f t="shared" si="34"/>
        <v>1330</v>
      </c>
      <c r="U80" s="15">
        <f t="shared" si="35"/>
        <v>600</v>
      </c>
      <c r="V80" s="15">
        <f t="shared" si="37"/>
        <v>60</v>
      </c>
      <c r="W80" s="15">
        <f t="shared" si="38"/>
        <v>0</v>
      </c>
      <c r="X80" s="15" t="str">
        <f t="shared" si="39"/>
        <v>?</v>
      </c>
      <c r="Y80" s="15">
        <f t="shared" si="40"/>
        <v>1990</v>
      </c>
      <c r="Z80" s="27">
        <f>Y80/Y86</f>
        <v>5.285805354866128E-3</v>
      </c>
    </row>
    <row r="81" spans="1:26" ht="12" customHeight="1">
      <c r="A81" s="17" t="s">
        <v>16</v>
      </c>
      <c r="B81" s="15">
        <v>0</v>
      </c>
      <c r="C81" s="15">
        <v>380</v>
      </c>
      <c r="D81" s="15">
        <v>0</v>
      </c>
      <c r="E81" s="15">
        <v>0</v>
      </c>
      <c r="F81" s="65" t="s">
        <v>47</v>
      </c>
      <c r="G81" s="15">
        <v>380</v>
      </c>
      <c r="H81" s="27">
        <f>G81/G86</f>
        <v>2.0967830933068476E-3</v>
      </c>
      <c r="I81" s="12"/>
      <c r="J81" s="15">
        <v>0</v>
      </c>
      <c r="K81" s="15">
        <v>310</v>
      </c>
      <c r="L81" s="15">
        <v>0</v>
      </c>
      <c r="M81" s="15">
        <v>0</v>
      </c>
      <c r="N81" s="15">
        <v>0</v>
      </c>
      <c r="O81" s="15">
        <v>0</v>
      </c>
      <c r="P81" s="15">
        <v>310</v>
      </c>
      <c r="Q81" s="27">
        <f>P81/P86</f>
        <v>1.5877893874206106E-3</v>
      </c>
      <c r="R81" s="12"/>
      <c r="S81" s="15">
        <f t="shared" si="36"/>
        <v>0</v>
      </c>
      <c r="T81" s="15">
        <f t="shared" si="34"/>
        <v>690</v>
      </c>
      <c r="U81" s="15">
        <f t="shared" si="35"/>
        <v>0</v>
      </c>
      <c r="V81" s="15">
        <f t="shared" si="37"/>
        <v>0</v>
      </c>
      <c r="W81" s="15">
        <f t="shared" si="38"/>
        <v>0</v>
      </c>
      <c r="X81" s="15">
        <f t="shared" si="39"/>
        <v>0</v>
      </c>
      <c r="Y81" s="15">
        <f t="shared" si="40"/>
        <v>690</v>
      </c>
      <c r="Z81" s="27">
        <f>Y81/Y86</f>
        <v>1.8327666808329792E-3</v>
      </c>
    </row>
    <row r="82" spans="1:26" ht="12" customHeight="1">
      <c r="A82" s="17" t="s">
        <v>17</v>
      </c>
      <c r="B82" s="15">
        <v>0</v>
      </c>
      <c r="C82" s="15">
        <v>20</v>
      </c>
      <c r="D82" s="15">
        <v>0</v>
      </c>
      <c r="E82" s="15">
        <v>0</v>
      </c>
      <c r="F82" s="65" t="s">
        <v>47</v>
      </c>
      <c r="G82" s="15">
        <v>20</v>
      </c>
      <c r="H82" s="27">
        <f>G82/G86</f>
        <v>1.1035700491088672E-4</v>
      </c>
      <c r="I82" s="12"/>
      <c r="J82" s="15">
        <v>0</v>
      </c>
      <c r="K82" s="15">
        <v>40</v>
      </c>
      <c r="L82" s="15">
        <v>0</v>
      </c>
      <c r="M82" s="15">
        <v>0</v>
      </c>
      <c r="N82" s="15">
        <v>0</v>
      </c>
      <c r="O82" s="15">
        <v>0</v>
      </c>
      <c r="P82" s="15">
        <v>40</v>
      </c>
      <c r="Q82" s="27">
        <f>P82/P86</f>
        <v>2.048760499897562E-4</v>
      </c>
      <c r="R82" s="12"/>
      <c r="S82" s="15">
        <f t="shared" si="36"/>
        <v>0</v>
      </c>
      <c r="T82" s="15">
        <f t="shared" si="34"/>
        <v>60</v>
      </c>
      <c r="U82" s="15">
        <f t="shared" si="35"/>
        <v>0</v>
      </c>
      <c r="V82" s="15">
        <f t="shared" si="37"/>
        <v>0</v>
      </c>
      <c r="W82" s="15">
        <f t="shared" si="38"/>
        <v>0</v>
      </c>
      <c r="X82" s="15">
        <f t="shared" si="39"/>
        <v>0</v>
      </c>
      <c r="Y82" s="15">
        <f t="shared" si="40"/>
        <v>60</v>
      </c>
      <c r="Z82" s="27">
        <f>Y82/Y86</f>
        <v>1.5937101572460689E-4</v>
      </c>
    </row>
    <row r="83" spans="1:26" ht="12" customHeight="1">
      <c r="A83" s="17" t="s">
        <v>18</v>
      </c>
      <c r="B83" s="15">
        <v>0</v>
      </c>
      <c r="C83" s="15" t="s">
        <v>132</v>
      </c>
      <c r="D83" s="15">
        <v>0</v>
      </c>
      <c r="E83" s="15">
        <v>0</v>
      </c>
      <c r="F83" s="65" t="s">
        <v>47</v>
      </c>
      <c r="G83" s="15" t="s">
        <v>132</v>
      </c>
      <c r="H83" s="27">
        <f>2/G86</f>
        <v>1.1035700491088671E-5</v>
      </c>
      <c r="I83" s="12"/>
      <c r="J83" s="15">
        <v>0</v>
      </c>
      <c r="K83" s="15">
        <v>20</v>
      </c>
      <c r="L83" s="15">
        <v>0</v>
      </c>
      <c r="M83" s="15">
        <v>0</v>
      </c>
      <c r="N83" s="15">
        <v>0</v>
      </c>
      <c r="O83" s="15">
        <v>0</v>
      </c>
      <c r="P83" s="15">
        <v>20</v>
      </c>
      <c r="Q83" s="27">
        <f>P83/P86</f>
        <v>1.024380249948781E-4</v>
      </c>
      <c r="R83" s="12"/>
      <c r="S83" s="15">
        <f t="shared" si="36"/>
        <v>0</v>
      </c>
      <c r="T83" s="15">
        <f>2+K83</f>
        <v>22</v>
      </c>
      <c r="U83" s="15">
        <f t="shared" si="35"/>
        <v>0</v>
      </c>
      <c r="V83" s="15">
        <f t="shared" si="37"/>
        <v>0</v>
      </c>
      <c r="W83" s="15">
        <f t="shared" si="38"/>
        <v>0</v>
      </c>
      <c r="X83" s="15">
        <f t="shared" si="39"/>
        <v>0</v>
      </c>
      <c r="Y83" s="15">
        <f t="shared" si="40"/>
        <v>22</v>
      </c>
      <c r="Z83" s="27">
        <f>Y83/Y86</f>
        <v>5.8436039099022523E-5</v>
      </c>
    </row>
    <row r="84" spans="1:26" ht="12" customHeight="1">
      <c r="A84" s="17" t="s">
        <v>19</v>
      </c>
      <c r="B84" s="15">
        <v>0</v>
      </c>
      <c r="C84" s="15">
        <v>10</v>
      </c>
      <c r="D84" s="15">
        <v>0</v>
      </c>
      <c r="E84" s="15">
        <v>0</v>
      </c>
      <c r="F84" s="65" t="s">
        <v>47</v>
      </c>
      <c r="G84" s="15">
        <v>10</v>
      </c>
      <c r="H84" s="27">
        <f>G84/G86</f>
        <v>5.517850245544336E-5</v>
      </c>
      <c r="I84" s="12"/>
      <c r="J84" s="15">
        <v>0</v>
      </c>
      <c r="K84" s="15">
        <v>10</v>
      </c>
      <c r="L84" s="15">
        <v>0</v>
      </c>
      <c r="M84" s="15">
        <v>0</v>
      </c>
      <c r="N84" s="15">
        <v>0</v>
      </c>
      <c r="O84" s="15">
        <v>0</v>
      </c>
      <c r="P84" s="15">
        <v>10</v>
      </c>
      <c r="Q84" s="27">
        <f>P84/P86</f>
        <v>5.121901249743905E-5</v>
      </c>
      <c r="R84" s="12"/>
      <c r="S84" s="15">
        <f t="shared" si="36"/>
        <v>0</v>
      </c>
      <c r="T84" s="15">
        <f t="shared" si="34"/>
        <v>20</v>
      </c>
      <c r="U84" s="15">
        <f t="shared" si="35"/>
        <v>0</v>
      </c>
      <c r="V84" s="15">
        <f t="shared" si="37"/>
        <v>0</v>
      </c>
      <c r="W84" s="15">
        <f t="shared" si="38"/>
        <v>0</v>
      </c>
      <c r="X84" s="15">
        <f>O84</f>
        <v>0</v>
      </c>
      <c r="Y84" s="15">
        <f t="shared" si="40"/>
        <v>20</v>
      </c>
      <c r="Z84" s="27">
        <f>Y84/Y86</f>
        <v>5.3123671908202294E-5</v>
      </c>
    </row>
    <row r="85" spans="1:26" ht="12" customHeight="1">
      <c r="A85" s="17"/>
      <c r="B85" s="15"/>
      <c r="C85" s="15"/>
      <c r="D85" s="15"/>
      <c r="E85" s="15"/>
      <c r="F85" s="65"/>
      <c r="G85" s="15"/>
      <c r="H85" s="15"/>
      <c r="I85" s="12"/>
      <c r="J85" s="15"/>
      <c r="K85" s="15"/>
      <c r="L85" s="15"/>
      <c r="M85" s="15"/>
      <c r="N85" s="15"/>
      <c r="O85" s="15"/>
      <c r="P85" s="15"/>
      <c r="Q85" s="15"/>
      <c r="R85" s="12"/>
      <c r="S85" s="15"/>
      <c r="T85" s="15"/>
      <c r="U85" s="15"/>
      <c r="V85" s="15"/>
      <c r="W85" s="15"/>
      <c r="X85" s="15"/>
      <c r="Y85" s="15"/>
      <c r="Z85" s="15"/>
    </row>
    <row r="86" spans="1:26" ht="12" customHeight="1">
      <c r="A86" s="13" t="s">
        <v>8</v>
      </c>
      <c r="B86" s="14">
        <v>124410</v>
      </c>
      <c r="C86" s="14">
        <v>33460</v>
      </c>
      <c r="D86" s="14">
        <v>18780</v>
      </c>
      <c r="E86" s="14">
        <v>4580</v>
      </c>
      <c r="F86" s="66" t="s">
        <v>47</v>
      </c>
      <c r="G86" s="14">
        <v>181230</v>
      </c>
      <c r="H86" s="39">
        <f>G86/G86</f>
        <v>1</v>
      </c>
      <c r="I86" s="14"/>
      <c r="J86" s="14">
        <v>125870</v>
      </c>
      <c r="K86" s="14">
        <v>29510</v>
      </c>
      <c r="L86" s="14">
        <v>6990</v>
      </c>
      <c r="M86" s="14">
        <v>32880</v>
      </c>
      <c r="N86" s="14" t="s">
        <v>64</v>
      </c>
      <c r="O86" s="14" t="s">
        <v>64</v>
      </c>
      <c r="P86" s="14">
        <v>195240</v>
      </c>
      <c r="Q86" s="39">
        <f>P86/P86</f>
        <v>1</v>
      </c>
      <c r="R86" s="14"/>
      <c r="S86" s="14">
        <f t="shared" ref="S86" si="41">B86+J86</f>
        <v>250280</v>
      </c>
      <c r="T86" s="14">
        <f t="shared" ref="T86" si="42">C86+K86</f>
        <v>62970</v>
      </c>
      <c r="U86" s="14">
        <f t="shared" ref="U86" si="43">D86+L86</f>
        <v>25770</v>
      </c>
      <c r="V86" s="14">
        <f t="shared" ref="V86" si="44">E86+M86</f>
        <v>37460</v>
      </c>
      <c r="W86" s="14" t="str">
        <f t="shared" ref="W86" si="45">N86</f>
        <v>?</v>
      </c>
      <c r="X86" s="14" t="str">
        <f>O86</f>
        <v>?</v>
      </c>
      <c r="Y86" s="14">
        <f t="shared" ref="Y86" si="46">SUM(S86:X86)</f>
        <v>376480</v>
      </c>
      <c r="Z86" s="39">
        <f>Y86/Y86</f>
        <v>1</v>
      </c>
    </row>
    <row r="87" spans="1:26" ht="12" customHeight="1">
      <c r="A87" s="13" t="s">
        <v>33</v>
      </c>
      <c r="B87" s="39">
        <f>B86/G86</f>
        <v>0.68647574904817088</v>
      </c>
      <c r="C87" s="39">
        <f>C86/G86</f>
        <v>0.18462726921591349</v>
      </c>
      <c r="D87" s="39">
        <f>D86/G86</f>
        <v>0.10362522761132263</v>
      </c>
      <c r="E87" s="39">
        <f>E86/G86</f>
        <v>2.5271754124593059E-2</v>
      </c>
      <c r="F87" s="66" t="s">
        <v>47</v>
      </c>
      <c r="G87" s="39">
        <f>G86/G86</f>
        <v>1</v>
      </c>
      <c r="H87" s="39"/>
      <c r="I87" s="39"/>
      <c r="J87" s="39">
        <f>J86/P86</f>
        <v>0.64469371030526534</v>
      </c>
      <c r="K87" s="39">
        <f>K86/P86</f>
        <v>0.15114730587994263</v>
      </c>
      <c r="L87" s="39">
        <f>L86/P86</f>
        <v>3.5802089735709898E-2</v>
      </c>
      <c r="M87" s="39">
        <f>M86/P86</f>
        <v>0.1684081130915796</v>
      </c>
      <c r="N87" s="39" t="s">
        <v>64</v>
      </c>
      <c r="O87" s="39" t="s">
        <v>64</v>
      </c>
      <c r="P87" s="39">
        <f>P86/P86</f>
        <v>1</v>
      </c>
      <c r="Q87" s="39"/>
      <c r="R87" s="39"/>
      <c r="S87" s="39">
        <f>S86/Y86</f>
        <v>0.66478963025924354</v>
      </c>
      <c r="T87" s="39">
        <f>T86/Y86</f>
        <v>0.16725988100297493</v>
      </c>
      <c r="U87" s="39">
        <f>U86/Y86</f>
        <v>6.8449851253718663E-2</v>
      </c>
      <c r="V87" s="39">
        <f>V86/Y86</f>
        <v>9.9500637484062904E-2</v>
      </c>
      <c r="W87" s="39" t="s">
        <v>64</v>
      </c>
      <c r="X87" s="39" t="s">
        <v>64</v>
      </c>
      <c r="Y87" s="39">
        <f>Y86/Y86</f>
        <v>1</v>
      </c>
      <c r="Z87" s="39"/>
    </row>
    <row r="88" spans="1:26" ht="12" customHeight="1">
      <c r="A88" s="26" t="s">
        <v>89</v>
      </c>
      <c r="B88" s="15">
        <f>SUM(B77:B84)</f>
        <v>0</v>
      </c>
      <c r="C88" s="15">
        <f t="shared" ref="C88:E88" si="47">SUM(C77:C84)</f>
        <v>33330</v>
      </c>
      <c r="D88" s="15">
        <f t="shared" si="47"/>
        <v>18450</v>
      </c>
      <c r="E88" s="15">
        <f t="shared" si="47"/>
        <v>370</v>
      </c>
      <c r="F88" s="65" t="s">
        <v>47</v>
      </c>
      <c r="G88" s="15">
        <f t="shared" ref="G88" si="48">SUM(G77:G84)</f>
        <v>52160</v>
      </c>
      <c r="H88" s="15"/>
      <c r="I88" s="15"/>
      <c r="J88" s="15">
        <f t="shared" ref="J88:M88" si="49">SUM(J77:J84)</f>
        <v>0</v>
      </c>
      <c r="K88" s="15">
        <f t="shared" si="49"/>
        <v>27060</v>
      </c>
      <c r="L88" s="15">
        <f t="shared" si="49"/>
        <v>3020</v>
      </c>
      <c r="M88" s="15">
        <f t="shared" si="49"/>
        <v>560</v>
      </c>
      <c r="N88" s="15">
        <v>0</v>
      </c>
      <c r="O88" s="15" t="s">
        <v>64</v>
      </c>
      <c r="P88" s="15">
        <f t="shared" ref="P88" si="50">SUM(P77:P84)</f>
        <v>30640</v>
      </c>
      <c r="Q88" s="15"/>
      <c r="R88" s="15"/>
      <c r="S88" s="15">
        <f t="shared" ref="S88:V88" si="51">SUM(S77:S84)</f>
        <v>0</v>
      </c>
      <c r="T88" s="15">
        <f t="shared" si="51"/>
        <v>60392</v>
      </c>
      <c r="U88" s="15">
        <f t="shared" si="51"/>
        <v>21470</v>
      </c>
      <c r="V88" s="15">
        <f t="shared" si="51"/>
        <v>930</v>
      </c>
      <c r="W88" s="15">
        <v>0</v>
      </c>
      <c r="X88" s="15" t="s">
        <v>64</v>
      </c>
      <c r="Y88" s="15">
        <f>SUM(Y77:Y84)</f>
        <v>82792</v>
      </c>
      <c r="Z88" s="15"/>
    </row>
    <row r="89" spans="1:26" ht="12" customHeight="1">
      <c r="A89" s="26" t="s">
        <v>34</v>
      </c>
      <c r="B89" s="27">
        <f>B88/B86</f>
        <v>0</v>
      </c>
      <c r="C89" s="27">
        <f>C88/C86</f>
        <v>0.99611476389719067</v>
      </c>
      <c r="D89" s="27">
        <f>D88/D86</f>
        <v>0.98242811501597449</v>
      </c>
      <c r="E89" s="27">
        <f>E88/E86</f>
        <v>8.0786026200873357E-2</v>
      </c>
      <c r="F89" s="65" t="s">
        <v>47</v>
      </c>
      <c r="G89" s="27">
        <f>G88/G86</f>
        <v>0.28781106880759255</v>
      </c>
      <c r="H89" s="27"/>
      <c r="I89" s="27"/>
      <c r="J89" s="27">
        <f t="shared" ref="J89:M89" si="52">J88/J86</f>
        <v>0</v>
      </c>
      <c r="K89" s="27">
        <f t="shared" si="52"/>
        <v>0.91697729583192134</v>
      </c>
      <c r="L89" s="27">
        <f t="shared" si="52"/>
        <v>0.43204577968526464</v>
      </c>
      <c r="M89" s="27">
        <f t="shared" si="52"/>
        <v>1.7031630170316302E-2</v>
      </c>
      <c r="N89" s="27">
        <v>0</v>
      </c>
      <c r="O89" s="15" t="s">
        <v>64</v>
      </c>
      <c r="P89" s="27">
        <f t="shared" ref="P89" si="53">P88/P86</f>
        <v>0.15693505429215324</v>
      </c>
      <c r="Q89" s="27"/>
      <c r="R89" s="27"/>
      <c r="S89" s="27">
        <f t="shared" ref="S89:V89" si="54">S88/S86</f>
        <v>0</v>
      </c>
      <c r="T89" s="27">
        <f t="shared" si="54"/>
        <v>0.95905986977925994</v>
      </c>
      <c r="U89" s="27">
        <f t="shared" si="54"/>
        <v>0.83313930927434998</v>
      </c>
      <c r="V89" s="27">
        <f t="shared" si="54"/>
        <v>2.4826481580352375E-2</v>
      </c>
      <c r="W89" s="27">
        <v>0</v>
      </c>
      <c r="X89" s="15" t="s">
        <v>64</v>
      </c>
      <c r="Y89" s="27">
        <f t="shared" ref="Y89" si="55">Y88/Y86</f>
        <v>0.21991075223119422</v>
      </c>
      <c r="Z89" s="27"/>
    </row>
    <row r="90" spans="1:26" ht="12" customHeight="1">
      <c r="A90" s="42" t="s">
        <v>35</v>
      </c>
      <c r="B90" s="43">
        <f>B88/G88</f>
        <v>0</v>
      </c>
      <c r="C90" s="43">
        <f>C88/G88</f>
        <v>0.63899539877300615</v>
      </c>
      <c r="D90" s="43">
        <f>D88/G88</f>
        <v>0.35371932515337423</v>
      </c>
      <c r="E90" s="43">
        <f>E88/G88</f>
        <v>7.0935582822085888E-3</v>
      </c>
      <c r="F90" s="18" t="s">
        <v>47</v>
      </c>
      <c r="G90" s="43">
        <f>G88/G88</f>
        <v>1</v>
      </c>
      <c r="H90" s="43"/>
      <c r="I90" s="43"/>
      <c r="J90" s="43">
        <f>J88/P88</f>
        <v>0</v>
      </c>
      <c r="K90" s="43">
        <f>K88/P88</f>
        <v>0.88315926892950392</v>
      </c>
      <c r="L90" s="43">
        <f>L88/P88</f>
        <v>9.8563968668407317E-2</v>
      </c>
      <c r="M90" s="43">
        <f>M88/P88</f>
        <v>1.8276762402088774E-2</v>
      </c>
      <c r="N90" s="43">
        <v>0</v>
      </c>
      <c r="O90" s="6" t="s">
        <v>64</v>
      </c>
      <c r="P90" s="43">
        <f>P88/P88</f>
        <v>1</v>
      </c>
      <c r="Q90" s="43"/>
      <c r="R90" s="43"/>
      <c r="S90" s="43">
        <f>S88/Y88</f>
        <v>0</v>
      </c>
      <c r="T90" s="43">
        <f>T88/Y88</f>
        <v>0.7294424582085226</v>
      </c>
      <c r="U90" s="43">
        <f>U88/Y88</f>
        <v>0.25932457242245627</v>
      </c>
      <c r="V90" s="43">
        <f>V88/Y88</f>
        <v>1.1232969369021161E-2</v>
      </c>
      <c r="W90" s="43">
        <v>0</v>
      </c>
      <c r="X90" s="6" t="s">
        <v>64</v>
      </c>
      <c r="Y90" s="43">
        <f>Y88/Y88</f>
        <v>1</v>
      </c>
      <c r="Z90" s="43"/>
    </row>
    <row r="91" spans="1:26" ht="12" customHeight="1">
      <c r="A91" s="28"/>
      <c r="B91" s="54"/>
      <c r="C91" s="54"/>
      <c r="D91" s="54"/>
      <c r="E91" s="54"/>
      <c r="F91" s="55"/>
      <c r="G91" s="54"/>
      <c r="H91" s="54"/>
      <c r="I91" s="54"/>
      <c r="J91" s="54"/>
      <c r="K91" s="54"/>
      <c r="L91" s="54"/>
      <c r="M91" s="54"/>
      <c r="N91" s="8"/>
      <c r="O91" s="8"/>
      <c r="P91" s="54"/>
      <c r="Q91" s="54"/>
      <c r="R91" s="54"/>
      <c r="S91" s="54"/>
      <c r="T91" s="54"/>
      <c r="U91" s="54"/>
      <c r="V91" s="54"/>
      <c r="W91" s="8"/>
      <c r="X91" s="8"/>
      <c r="Y91" s="54"/>
      <c r="Z91" s="54"/>
    </row>
    <row r="92" spans="1:26" ht="12" customHeight="1">
      <c r="A92" s="15" t="s">
        <v>127</v>
      </c>
      <c r="B92" s="131"/>
      <c r="C92" s="131"/>
      <c r="D92" s="15"/>
      <c r="E92" s="15"/>
      <c r="F92" s="15"/>
      <c r="G92" s="15"/>
      <c r="H92" s="15"/>
      <c r="I92" s="15"/>
      <c r="J92" s="15"/>
      <c r="K92" s="15"/>
      <c r="L92" s="15"/>
    </row>
    <row r="93" spans="1:26" ht="12" customHeight="1">
      <c r="A93" s="15" t="s">
        <v>72</v>
      </c>
      <c r="B93" s="131"/>
      <c r="C93" s="88"/>
      <c r="D93" s="15"/>
      <c r="E93" s="15"/>
      <c r="F93" s="15"/>
      <c r="G93" s="15"/>
      <c r="H93" s="15"/>
      <c r="I93" s="15"/>
      <c r="J93" s="15"/>
      <c r="K93" s="15"/>
      <c r="L93" s="15"/>
    </row>
    <row r="94" spans="1:26" ht="12" customHeight="1">
      <c r="A94" s="90" t="s">
        <v>128</v>
      </c>
      <c r="B94" s="131"/>
      <c r="C94" s="15"/>
      <c r="D94" s="15"/>
      <c r="E94" s="15"/>
      <c r="F94" s="15"/>
      <c r="G94" s="15"/>
      <c r="H94" s="15"/>
      <c r="I94" s="15"/>
      <c r="J94" s="15"/>
      <c r="K94" s="15"/>
      <c r="L94" s="15"/>
    </row>
    <row r="95" spans="1:26" ht="12" customHeight="1">
      <c r="A95" s="90" t="s">
        <v>129</v>
      </c>
      <c r="B95" s="131"/>
      <c r="C95" s="15"/>
      <c r="D95" s="15"/>
      <c r="E95" s="15"/>
      <c r="F95" s="15"/>
      <c r="G95" s="15"/>
      <c r="H95" s="15"/>
      <c r="I95" s="15"/>
      <c r="J95" s="15"/>
      <c r="K95" s="15"/>
      <c r="L95" s="15"/>
    </row>
    <row r="96" spans="1:26" ht="12" customHeight="1">
      <c r="A96" s="22"/>
      <c r="B96" s="129"/>
      <c r="C96" s="129"/>
      <c r="D96" s="129"/>
      <c r="E96" s="15"/>
      <c r="F96" s="15"/>
      <c r="G96" s="15"/>
      <c r="H96" s="15"/>
      <c r="I96" s="15"/>
      <c r="J96" s="15"/>
      <c r="K96" s="15"/>
      <c r="L96" s="15"/>
    </row>
    <row r="97" spans="1:13" ht="12" customHeight="1">
      <c r="A97" s="91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</row>
    <row r="98" spans="1:13" ht="12" customHeight="1">
      <c r="A98" s="130"/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3"/>
    </row>
    <row r="99" spans="1:13" ht="15" customHeight="1">
      <c r="A99" s="31" t="s">
        <v>30</v>
      </c>
      <c r="B99" s="30" t="s">
        <v>131</v>
      </c>
    </row>
    <row r="100" spans="1:13" ht="12" customHeight="1">
      <c r="B100" t="s">
        <v>79</v>
      </c>
    </row>
    <row r="102" spans="1:13" ht="12" customHeight="1">
      <c r="G102" s="110" t="s">
        <v>90</v>
      </c>
      <c r="H102" s="111">
        <f>G21-'2003'!G21</f>
        <v>-12</v>
      </c>
    </row>
    <row r="103" spans="1:13" ht="12" customHeight="1">
      <c r="D103" s="135"/>
      <c r="G103" s="110" t="s">
        <v>91</v>
      </c>
      <c r="H103" s="111">
        <f>G9-'2003'!G9</f>
        <v>-87</v>
      </c>
    </row>
    <row r="104" spans="1:13" ht="12" customHeight="1">
      <c r="G104" s="106" t="s">
        <v>98</v>
      </c>
      <c r="H104" s="103">
        <f>H102-H103</f>
        <v>75</v>
      </c>
    </row>
    <row r="105" spans="1:13" ht="12" customHeight="1">
      <c r="G105" s="110" t="s">
        <v>92</v>
      </c>
      <c r="H105" s="111">
        <f>P21-'2003'!P21</f>
        <v>6</v>
      </c>
    </row>
    <row r="106" spans="1:13" ht="12" customHeight="1">
      <c r="G106" s="110" t="s">
        <v>93</v>
      </c>
      <c r="H106" s="112">
        <f>P9-'2003'!P9</f>
        <v>-8</v>
      </c>
    </row>
    <row r="107" spans="1:13" ht="12" customHeight="1">
      <c r="G107" s="106" t="s">
        <v>99</v>
      </c>
      <c r="H107" s="109">
        <f>H105-H106</f>
        <v>14</v>
      </c>
    </row>
    <row r="108" spans="1:13" ht="12" customHeight="1">
      <c r="G108" s="110" t="s">
        <v>94</v>
      </c>
      <c r="H108" s="111">
        <f>G46-'2003'!G46</f>
        <v>-6526.5</v>
      </c>
    </row>
    <row r="109" spans="1:13" ht="12" customHeight="1">
      <c r="G109" s="110" t="s">
        <v>95</v>
      </c>
      <c r="H109" s="111">
        <f>G34-'2003'!G34</f>
        <v>-46688.5</v>
      </c>
    </row>
    <row r="110" spans="1:13" ht="12" customHeight="1">
      <c r="G110" s="106" t="s">
        <v>100</v>
      </c>
      <c r="H110" s="103">
        <f>H108-H109</f>
        <v>40162</v>
      </c>
    </row>
    <row r="111" spans="1:13" ht="12" customHeight="1">
      <c r="G111" s="110" t="s">
        <v>96</v>
      </c>
      <c r="H111" s="111">
        <f>P46-'2003'!P46</f>
        <v>8554</v>
      </c>
    </row>
    <row r="112" spans="1:13" ht="12" customHeight="1">
      <c r="G112" s="110" t="s">
        <v>97</v>
      </c>
      <c r="H112" s="111">
        <f>P34-'2003'!P34</f>
        <v>9100</v>
      </c>
    </row>
    <row r="113" spans="7:8" ht="12" customHeight="1">
      <c r="G113" s="107" t="s">
        <v>101</v>
      </c>
      <c r="H113" s="103">
        <f>H111-H112</f>
        <v>-546</v>
      </c>
    </row>
    <row r="114" spans="7:8" ht="12" customHeight="1">
      <c r="G114" s="110" t="s">
        <v>183</v>
      </c>
      <c r="H114" s="111">
        <f>G88-'2003'!G88</f>
        <v>-570.09999999999854</v>
      </c>
    </row>
    <row r="115" spans="7:8" ht="12" customHeight="1">
      <c r="G115" s="110" t="s">
        <v>184</v>
      </c>
      <c r="H115" s="111">
        <f>G76-'2003'!G76</f>
        <v>-2208.6000000000058</v>
      </c>
    </row>
    <row r="116" spans="7:8" ht="12" customHeight="1">
      <c r="G116" s="106" t="s">
        <v>185</v>
      </c>
      <c r="H116" s="103">
        <f>H114-H115</f>
        <v>1638.5000000000073</v>
      </c>
    </row>
    <row r="117" spans="7:8" ht="12" customHeight="1">
      <c r="G117" s="110" t="s">
        <v>186</v>
      </c>
      <c r="H117" s="111">
        <f>P88-'2003'!P88</f>
        <v>523.60000000000218</v>
      </c>
    </row>
    <row r="118" spans="7:8" ht="12" customHeight="1">
      <c r="G118" s="110" t="s">
        <v>187</v>
      </c>
      <c r="H118" s="111">
        <f>P76-'2003'!P76</f>
        <v>281</v>
      </c>
    </row>
    <row r="119" spans="7:8" ht="12" customHeight="1">
      <c r="G119" s="107" t="s">
        <v>188</v>
      </c>
      <c r="H119" s="103">
        <f>H117-H118</f>
        <v>242.60000000000218</v>
      </c>
    </row>
    <row r="121" spans="7:8" ht="12" customHeight="1">
      <c r="G121" s="31" t="s">
        <v>189</v>
      </c>
    </row>
  </sheetData>
  <mergeCells count="18">
    <mergeCell ref="B6:G6"/>
    <mergeCell ref="J6:P6"/>
    <mergeCell ref="S6:Y6"/>
    <mergeCell ref="N24:P24"/>
    <mergeCell ref="T27:T28"/>
    <mergeCell ref="U27:U28"/>
    <mergeCell ref="B31:G31"/>
    <mergeCell ref="J31:P31"/>
    <mergeCell ref="S31:Y31"/>
    <mergeCell ref="N49:P49"/>
    <mergeCell ref="B52:G52"/>
    <mergeCell ref="J52:P52"/>
    <mergeCell ref="S52:Y52"/>
    <mergeCell ref="T69:T70"/>
    <mergeCell ref="U69:U70"/>
    <mergeCell ref="B73:G73"/>
    <mergeCell ref="J73:P73"/>
    <mergeCell ref="S73:Y73"/>
  </mergeCells>
  <hyperlinks>
    <hyperlink ref="B99" r:id="rId1" display="http://webarchive.nationalarchives.gov.uk/20130401151655/http:/www.education.gov.uk/rsgateway/DB/VOL/v000495/v05-2004.pdf"/>
  </hyperlinks>
  <pageMargins left="0.7" right="0.7" top="0.75" bottom="0.75" header="0.3" footer="0.3"/>
  <pageSetup paperSize="9" orientation="portrait"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Z45"/>
  <sheetViews>
    <sheetView workbookViewId="0"/>
  </sheetViews>
  <sheetFormatPr defaultRowHeight="12" customHeight="1"/>
  <cols>
    <col min="1" max="1" width="20.7109375" customWidth="1"/>
    <col min="9" max="9" width="1.5703125" customWidth="1"/>
    <col min="18" max="18" width="1.5703125" style="40" customWidth="1"/>
  </cols>
  <sheetData>
    <row r="1" spans="1:26" ht="12" customHeight="1">
      <c r="A1" s="22" t="s">
        <v>71</v>
      </c>
      <c r="B1" s="87"/>
      <c r="C1" s="87"/>
      <c r="D1" s="87"/>
      <c r="E1" s="87"/>
      <c r="F1" s="87"/>
      <c r="G1" s="87"/>
      <c r="H1" s="87"/>
      <c r="I1" s="87"/>
      <c r="J1" s="74"/>
      <c r="K1" s="74"/>
      <c r="L1" s="74"/>
      <c r="M1" s="74"/>
      <c r="N1" s="74"/>
      <c r="O1" s="1"/>
      <c r="P1" s="1"/>
      <c r="Q1" s="1"/>
    </row>
    <row r="2" spans="1:26" ht="12" customHeight="1">
      <c r="A2" s="1" t="s">
        <v>156</v>
      </c>
      <c r="B2" s="4"/>
      <c r="C2" s="4"/>
      <c r="D2" s="1"/>
      <c r="E2" s="1"/>
      <c r="F2" s="1"/>
      <c r="G2" s="1"/>
      <c r="H2" s="1"/>
      <c r="I2" s="1"/>
      <c r="J2" s="74"/>
      <c r="K2" s="74"/>
      <c r="L2" s="74"/>
      <c r="M2" s="74"/>
      <c r="N2" s="74"/>
      <c r="O2" s="1"/>
      <c r="P2" s="1"/>
      <c r="Q2" s="1"/>
    </row>
    <row r="3" spans="1:26" ht="12" customHeight="1">
      <c r="A3" s="204" t="s">
        <v>70</v>
      </c>
      <c r="B3" s="4"/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6" ht="12" customHeight="1">
      <c r="A4" s="22" t="s">
        <v>46</v>
      </c>
      <c r="B4" s="4"/>
      <c r="C4" s="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26" ht="12" customHeight="1">
      <c r="A5" s="6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6" ht="12" customHeight="1">
      <c r="A6" s="8"/>
      <c r="B6" s="293" t="s">
        <v>2</v>
      </c>
      <c r="C6" s="293"/>
      <c r="D6" s="293"/>
      <c r="E6" s="293"/>
      <c r="F6" s="293"/>
      <c r="G6" s="293"/>
      <c r="H6" s="52"/>
      <c r="I6" s="8"/>
      <c r="J6" s="293" t="s">
        <v>3</v>
      </c>
      <c r="K6" s="294"/>
      <c r="L6" s="294"/>
      <c r="M6" s="294"/>
      <c r="N6" s="294"/>
      <c r="O6" s="294"/>
      <c r="P6" s="294"/>
      <c r="Q6" s="63"/>
      <c r="R6" s="8"/>
      <c r="S6" s="293" t="s">
        <v>48</v>
      </c>
      <c r="T6" s="294"/>
      <c r="U6" s="294"/>
      <c r="V6" s="294"/>
      <c r="W6" s="294"/>
      <c r="X6" s="294"/>
      <c r="Y6" s="294"/>
      <c r="Z6" s="71"/>
    </row>
    <row r="7" spans="1:26" ht="24" customHeight="1">
      <c r="A7" s="9"/>
      <c r="B7" s="10" t="s">
        <v>4</v>
      </c>
      <c r="C7" s="10" t="s">
        <v>5</v>
      </c>
      <c r="D7" s="10" t="s">
        <v>6</v>
      </c>
      <c r="E7" s="10" t="s">
        <v>7</v>
      </c>
      <c r="F7" s="10" t="s">
        <v>10</v>
      </c>
      <c r="G7" s="10" t="s">
        <v>8</v>
      </c>
      <c r="H7" s="53" t="s">
        <v>33</v>
      </c>
      <c r="I7" s="10"/>
      <c r="J7" s="10" t="s">
        <v>4</v>
      </c>
      <c r="K7" s="10" t="s">
        <v>5</v>
      </c>
      <c r="L7" s="10" t="s">
        <v>6</v>
      </c>
      <c r="M7" s="10" t="s">
        <v>7</v>
      </c>
      <c r="N7" s="10" t="s">
        <v>9</v>
      </c>
      <c r="O7" s="10" t="s">
        <v>10</v>
      </c>
      <c r="P7" s="11" t="s">
        <v>8</v>
      </c>
      <c r="Q7" s="53" t="s">
        <v>33</v>
      </c>
      <c r="R7" s="10"/>
      <c r="S7" s="10" t="s">
        <v>4</v>
      </c>
      <c r="T7" s="10" t="s">
        <v>5</v>
      </c>
      <c r="U7" s="10" t="s">
        <v>6</v>
      </c>
      <c r="V7" s="10" t="s">
        <v>7</v>
      </c>
      <c r="W7" s="10" t="s">
        <v>9</v>
      </c>
      <c r="X7" s="10" t="s">
        <v>10</v>
      </c>
      <c r="Y7" s="11" t="s">
        <v>8</v>
      </c>
      <c r="Z7" s="53" t="s">
        <v>33</v>
      </c>
    </row>
    <row r="8" spans="1:26" ht="12" customHeight="1">
      <c r="A8" s="8"/>
      <c r="B8" s="15"/>
      <c r="C8" s="15"/>
      <c r="D8" s="15"/>
      <c r="E8" s="15"/>
      <c r="F8" s="6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2" customHeight="1">
      <c r="A9" s="16" t="s">
        <v>11</v>
      </c>
      <c r="B9" s="15">
        <v>10961</v>
      </c>
      <c r="C9" s="15">
        <v>19</v>
      </c>
      <c r="D9" s="15">
        <v>43</v>
      </c>
      <c r="E9" s="15">
        <v>327</v>
      </c>
      <c r="F9" s="65" t="s">
        <v>47</v>
      </c>
      <c r="G9" s="157">
        <f>SUM(B9:F9)</f>
        <v>11350</v>
      </c>
      <c r="H9" s="27">
        <f>G9/G19</f>
        <v>0.64335109398027435</v>
      </c>
      <c r="I9" s="15"/>
      <c r="J9" s="15">
        <v>2193</v>
      </c>
      <c r="K9" s="15">
        <v>41</v>
      </c>
      <c r="L9" s="15">
        <v>55</v>
      </c>
      <c r="M9" s="15">
        <v>503</v>
      </c>
      <c r="N9" s="15">
        <v>14</v>
      </c>
      <c r="O9" s="15">
        <v>12</v>
      </c>
      <c r="P9" s="157">
        <f>SUM(J9:O9)</f>
        <v>2818</v>
      </c>
      <c r="Q9" s="27">
        <f>P9/P19</f>
        <v>0.82494145199063229</v>
      </c>
      <c r="R9" s="15"/>
      <c r="S9" s="15">
        <f>B9+J9</f>
        <v>13154</v>
      </c>
      <c r="T9" s="15">
        <f t="shared" ref="T9:V17" si="0">C9+K9</f>
        <v>60</v>
      </c>
      <c r="U9" s="15">
        <f t="shared" si="0"/>
        <v>98</v>
      </c>
      <c r="V9" s="15">
        <f>E9+M9</f>
        <v>830</v>
      </c>
      <c r="W9" s="15">
        <f>N9</f>
        <v>14</v>
      </c>
      <c r="X9" s="15">
        <f>O9</f>
        <v>12</v>
      </c>
      <c r="Y9" s="15">
        <f>SUM(S9:X9)</f>
        <v>14168</v>
      </c>
      <c r="Z9" s="27">
        <f>Y9/Y19</f>
        <v>0.67280843384936839</v>
      </c>
    </row>
    <row r="10" spans="1:26" ht="12" customHeight="1">
      <c r="A10" s="17" t="s">
        <v>12</v>
      </c>
      <c r="B10" s="15">
        <v>0</v>
      </c>
      <c r="C10" s="15">
        <v>1964</v>
      </c>
      <c r="D10" s="15">
        <v>2466</v>
      </c>
      <c r="E10" s="15">
        <v>38</v>
      </c>
      <c r="F10" s="65" t="s">
        <v>47</v>
      </c>
      <c r="G10" s="157">
        <f t="shared" ref="G10:G17" si="1">SUM(B10:F10)</f>
        <v>4468</v>
      </c>
      <c r="H10" s="27">
        <f>G10/G19</f>
        <v>0.25325926765672824</v>
      </c>
      <c r="I10" s="15"/>
      <c r="J10" s="15">
        <v>0</v>
      </c>
      <c r="K10" s="15">
        <v>135</v>
      </c>
      <c r="L10" s="15">
        <v>58</v>
      </c>
      <c r="M10" s="15">
        <v>8</v>
      </c>
      <c r="N10" s="15">
        <v>0</v>
      </c>
      <c r="O10" s="15">
        <v>1</v>
      </c>
      <c r="P10" s="157">
        <f t="shared" ref="P10:P17" si="2">SUM(J10:O10)</f>
        <v>202</v>
      </c>
      <c r="Q10" s="27">
        <f>P10/P19</f>
        <v>5.9133489461358317E-2</v>
      </c>
      <c r="R10" s="15"/>
      <c r="S10" s="15">
        <f t="shared" ref="S10:S17" si="3">B10+J10</f>
        <v>0</v>
      </c>
      <c r="T10" s="15">
        <f t="shared" si="0"/>
        <v>2099</v>
      </c>
      <c r="U10" s="15">
        <f t="shared" si="0"/>
        <v>2524</v>
      </c>
      <c r="V10" s="15">
        <f t="shared" si="0"/>
        <v>46</v>
      </c>
      <c r="W10" s="15">
        <f t="shared" ref="W10:X17" si="4">N10</f>
        <v>0</v>
      </c>
      <c r="X10" s="15">
        <f t="shared" si="4"/>
        <v>1</v>
      </c>
      <c r="Y10" s="15">
        <f>SUM(S10:X10)</f>
        <v>4670</v>
      </c>
      <c r="Z10" s="27">
        <f>Y10/Y19</f>
        <v>0.22176844904549339</v>
      </c>
    </row>
    <row r="11" spans="1:26" ht="12" customHeight="1">
      <c r="A11" s="17" t="s">
        <v>13</v>
      </c>
      <c r="B11" s="15">
        <v>0</v>
      </c>
      <c r="C11" s="15">
        <v>1713</v>
      </c>
      <c r="D11" s="15">
        <v>0</v>
      </c>
      <c r="E11" s="15">
        <v>0</v>
      </c>
      <c r="F11" s="65" t="s">
        <v>47</v>
      </c>
      <c r="G11" s="157">
        <f t="shared" si="1"/>
        <v>1713</v>
      </c>
      <c r="H11" s="27">
        <f>G11/G19</f>
        <v>9.7097834712617612E-2</v>
      </c>
      <c r="I11" s="15"/>
      <c r="J11" s="15">
        <v>0</v>
      </c>
      <c r="K11" s="15">
        <v>350</v>
      </c>
      <c r="L11" s="15">
        <v>0</v>
      </c>
      <c r="M11" s="15">
        <v>1</v>
      </c>
      <c r="N11" s="15">
        <v>0</v>
      </c>
      <c r="O11" s="15">
        <v>0</v>
      </c>
      <c r="P11" s="157">
        <f t="shared" si="2"/>
        <v>351</v>
      </c>
      <c r="Q11" s="27">
        <f>P11/P19</f>
        <v>0.10275175644028103</v>
      </c>
      <c r="R11" s="15"/>
      <c r="S11" s="15">
        <f t="shared" si="3"/>
        <v>0</v>
      </c>
      <c r="T11" s="15">
        <f t="shared" si="0"/>
        <v>2063</v>
      </c>
      <c r="U11" s="15">
        <f t="shared" si="0"/>
        <v>0</v>
      </c>
      <c r="V11" s="15">
        <f t="shared" si="0"/>
        <v>1</v>
      </c>
      <c r="W11" s="15">
        <f t="shared" si="4"/>
        <v>0</v>
      </c>
      <c r="X11" s="15">
        <f t="shared" si="4"/>
        <v>0</v>
      </c>
      <c r="Y11" s="15">
        <f t="shared" ref="Y11:Y17" si="5">SUM(S11:X11)</f>
        <v>2064</v>
      </c>
      <c r="Z11" s="27">
        <f>Y11/Y19</f>
        <v>9.8015006173425775E-2</v>
      </c>
    </row>
    <row r="12" spans="1:26" ht="12" customHeight="1">
      <c r="A12" s="17" t="s">
        <v>14</v>
      </c>
      <c r="B12" s="15">
        <v>0</v>
      </c>
      <c r="C12" s="15">
        <v>2</v>
      </c>
      <c r="D12" s="15">
        <v>24</v>
      </c>
      <c r="E12" s="15">
        <v>0</v>
      </c>
      <c r="F12" s="65" t="s">
        <v>47</v>
      </c>
      <c r="G12" s="157">
        <f t="shared" si="1"/>
        <v>26</v>
      </c>
      <c r="H12" s="27">
        <f>G12/G19</f>
        <v>1.4737558099988664E-3</v>
      </c>
      <c r="I12" s="15"/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7">
        <f t="shared" si="2"/>
        <v>0</v>
      </c>
      <c r="Q12" s="27">
        <f>P12/P19</f>
        <v>0</v>
      </c>
      <c r="R12" s="15"/>
      <c r="S12" s="15">
        <f t="shared" si="3"/>
        <v>0</v>
      </c>
      <c r="T12" s="15">
        <f t="shared" si="0"/>
        <v>2</v>
      </c>
      <c r="U12" s="15">
        <f t="shared" si="0"/>
        <v>24</v>
      </c>
      <c r="V12" s="15">
        <f t="shared" si="0"/>
        <v>0</v>
      </c>
      <c r="W12" s="15">
        <f t="shared" si="4"/>
        <v>0</v>
      </c>
      <c r="X12" s="15">
        <f t="shared" si="4"/>
        <v>0</v>
      </c>
      <c r="Y12" s="15">
        <f t="shared" si="5"/>
        <v>26</v>
      </c>
      <c r="Z12" s="27">
        <f>Y12/Y19</f>
        <v>1.2346851552854023E-3</v>
      </c>
    </row>
    <row r="13" spans="1:26" ht="12" customHeight="1">
      <c r="A13" s="17" t="s">
        <v>15</v>
      </c>
      <c r="B13" s="15">
        <v>0</v>
      </c>
      <c r="C13" s="15">
        <v>22</v>
      </c>
      <c r="D13" s="15">
        <v>28</v>
      </c>
      <c r="E13" s="15">
        <v>1</v>
      </c>
      <c r="F13" s="65" t="s">
        <v>47</v>
      </c>
      <c r="G13" s="157">
        <f t="shared" si="1"/>
        <v>51</v>
      </c>
      <c r="H13" s="27">
        <f>G13/G19</f>
        <v>2.8908287042285455E-3</v>
      </c>
      <c r="I13" s="15"/>
      <c r="J13" s="15">
        <v>0</v>
      </c>
      <c r="K13" s="15">
        <v>22</v>
      </c>
      <c r="L13" s="15">
        <v>7</v>
      </c>
      <c r="M13" s="15">
        <v>1</v>
      </c>
      <c r="N13" s="15">
        <v>0</v>
      </c>
      <c r="O13" s="15">
        <v>4</v>
      </c>
      <c r="P13" s="157">
        <f t="shared" si="2"/>
        <v>34</v>
      </c>
      <c r="Q13" s="27">
        <f>P13/P19</f>
        <v>9.9531615925058554E-3</v>
      </c>
      <c r="R13" s="15"/>
      <c r="S13" s="15">
        <f t="shared" si="3"/>
        <v>0</v>
      </c>
      <c r="T13" s="15">
        <f t="shared" si="0"/>
        <v>44</v>
      </c>
      <c r="U13" s="15">
        <f t="shared" si="0"/>
        <v>35</v>
      </c>
      <c r="V13" s="15">
        <f t="shared" si="0"/>
        <v>2</v>
      </c>
      <c r="W13" s="15">
        <f t="shared" si="4"/>
        <v>0</v>
      </c>
      <c r="X13" s="15">
        <f t="shared" si="4"/>
        <v>4</v>
      </c>
      <c r="Y13" s="15">
        <f t="shared" si="5"/>
        <v>85</v>
      </c>
      <c r="Z13" s="27">
        <f>Y13/Y19</f>
        <v>4.0364706999715073E-3</v>
      </c>
    </row>
    <row r="14" spans="1:26" ht="12" customHeight="1">
      <c r="A14" s="17" t="s">
        <v>16</v>
      </c>
      <c r="B14" s="15">
        <v>0</v>
      </c>
      <c r="C14" s="15">
        <v>29</v>
      </c>
      <c r="D14" s="15">
        <v>0</v>
      </c>
      <c r="E14" s="15">
        <v>0</v>
      </c>
      <c r="F14" s="65" t="s">
        <v>47</v>
      </c>
      <c r="G14" s="157">
        <f t="shared" si="1"/>
        <v>29</v>
      </c>
      <c r="H14" s="27">
        <f>G14/G19</f>
        <v>1.6438045573064278E-3</v>
      </c>
      <c r="I14" s="15"/>
      <c r="J14" s="15">
        <v>0</v>
      </c>
      <c r="K14" s="15">
        <v>7</v>
      </c>
      <c r="L14" s="15">
        <v>0</v>
      </c>
      <c r="M14" s="15">
        <v>0</v>
      </c>
      <c r="N14" s="15">
        <v>0</v>
      </c>
      <c r="O14" s="15">
        <v>0</v>
      </c>
      <c r="P14" s="157">
        <f t="shared" si="2"/>
        <v>7</v>
      </c>
      <c r="Q14" s="27">
        <f>P14/P19</f>
        <v>2.0491803278688526E-3</v>
      </c>
      <c r="R14" s="15"/>
      <c r="S14" s="15">
        <f t="shared" si="3"/>
        <v>0</v>
      </c>
      <c r="T14" s="15">
        <f t="shared" si="0"/>
        <v>36</v>
      </c>
      <c r="U14" s="15">
        <f t="shared" si="0"/>
        <v>0</v>
      </c>
      <c r="V14" s="15">
        <f t="shared" si="0"/>
        <v>0</v>
      </c>
      <c r="W14" s="15">
        <f t="shared" si="4"/>
        <v>0</v>
      </c>
      <c r="X14" s="15">
        <f t="shared" si="4"/>
        <v>0</v>
      </c>
      <c r="Y14" s="15">
        <f t="shared" si="5"/>
        <v>36</v>
      </c>
      <c r="Z14" s="27">
        <f>Y14/Y19</f>
        <v>1.709564061164403E-3</v>
      </c>
    </row>
    <row r="15" spans="1:26" ht="12" customHeight="1">
      <c r="A15" s="17" t="s">
        <v>17</v>
      </c>
      <c r="B15" s="15">
        <v>0</v>
      </c>
      <c r="C15" s="15">
        <v>3</v>
      </c>
      <c r="D15" s="15">
        <v>0</v>
      </c>
      <c r="E15" s="15">
        <v>0</v>
      </c>
      <c r="F15" s="65" t="s">
        <v>47</v>
      </c>
      <c r="G15" s="157">
        <f t="shared" si="1"/>
        <v>3</v>
      </c>
      <c r="H15" s="27">
        <f>G15/G19</f>
        <v>1.7004874730756149E-4</v>
      </c>
      <c r="I15" s="15"/>
      <c r="J15" s="15">
        <v>0</v>
      </c>
      <c r="K15" s="15">
        <v>2</v>
      </c>
      <c r="L15" s="15">
        <v>0</v>
      </c>
      <c r="M15" s="15">
        <v>0</v>
      </c>
      <c r="N15" s="15">
        <v>0</v>
      </c>
      <c r="O15" s="15">
        <v>0</v>
      </c>
      <c r="P15" s="157">
        <f t="shared" si="2"/>
        <v>2</v>
      </c>
      <c r="Q15" s="27">
        <f>P15/P19</f>
        <v>5.8548009367681499E-4</v>
      </c>
      <c r="R15" s="15"/>
      <c r="S15" s="15">
        <f t="shared" si="3"/>
        <v>0</v>
      </c>
      <c r="T15" s="15">
        <f t="shared" si="0"/>
        <v>5</v>
      </c>
      <c r="U15" s="15">
        <f t="shared" si="0"/>
        <v>0</v>
      </c>
      <c r="V15" s="15">
        <f t="shared" si="0"/>
        <v>0</v>
      </c>
      <c r="W15" s="15">
        <f t="shared" si="4"/>
        <v>0</v>
      </c>
      <c r="X15" s="15">
        <f t="shared" si="4"/>
        <v>0</v>
      </c>
      <c r="Y15" s="15">
        <f t="shared" si="5"/>
        <v>5</v>
      </c>
      <c r="Z15" s="27">
        <f>Y15/Y19</f>
        <v>2.3743945293950043E-4</v>
      </c>
    </row>
    <row r="16" spans="1:26" ht="12" customHeight="1">
      <c r="A16" s="17" t="s">
        <v>18</v>
      </c>
      <c r="B16" s="15">
        <v>0</v>
      </c>
      <c r="C16" s="15">
        <v>1</v>
      </c>
      <c r="D16" s="15">
        <v>0</v>
      </c>
      <c r="E16" s="15">
        <v>0</v>
      </c>
      <c r="F16" s="65" t="s">
        <v>47</v>
      </c>
      <c r="G16" s="157">
        <f t="shared" si="1"/>
        <v>1</v>
      </c>
      <c r="H16" s="27">
        <f>G16/G19</f>
        <v>5.668291576918717E-5</v>
      </c>
      <c r="I16" s="15"/>
      <c r="J16" s="15">
        <v>0</v>
      </c>
      <c r="K16" s="15">
        <v>1</v>
      </c>
      <c r="L16" s="15">
        <v>0</v>
      </c>
      <c r="M16" s="15">
        <v>0</v>
      </c>
      <c r="N16" s="15">
        <v>0</v>
      </c>
      <c r="O16" s="15">
        <v>0</v>
      </c>
      <c r="P16" s="157">
        <f t="shared" si="2"/>
        <v>1</v>
      </c>
      <c r="Q16" s="27">
        <f>P16/P19</f>
        <v>2.9274004683840749E-4</v>
      </c>
      <c r="R16" s="15"/>
      <c r="S16" s="15">
        <f t="shared" si="3"/>
        <v>0</v>
      </c>
      <c r="T16" s="15">
        <f t="shared" si="0"/>
        <v>2</v>
      </c>
      <c r="U16" s="15">
        <f t="shared" si="0"/>
        <v>0</v>
      </c>
      <c r="V16" s="15">
        <f t="shared" si="0"/>
        <v>0</v>
      </c>
      <c r="W16" s="15">
        <f t="shared" si="4"/>
        <v>0</v>
      </c>
      <c r="X16" s="15">
        <f t="shared" si="4"/>
        <v>0</v>
      </c>
      <c r="Y16" s="15">
        <f t="shared" si="5"/>
        <v>2</v>
      </c>
      <c r="Z16" s="27">
        <f>Y16/Y19</f>
        <v>9.4975781175800171E-5</v>
      </c>
    </row>
    <row r="17" spans="1:26" ht="12" customHeight="1">
      <c r="A17" s="17" t="s">
        <v>19</v>
      </c>
      <c r="B17" s="15">
        <v>0</v>
      </c>
      <c r="C17" s="15">
        <v>1</v>
      </c>
      <c r="D17" s="15">
        <v>0</v>
      </c>
      <c r="E17" s="15">
        <v>0</v>
      </c>
      <c r="F17" s="65" t="s">
        <v>47</v>
      </c>
      <c r="G17" s="157">
        <f t="shared" si="1"/>
        <v>1</v>
      </c>
      <c r="H17" s="27">
        <f>G17/G19</f>
        <v>5.668291576918717E-5</v>
      </c>
      <c r="I17" s="15"/>
      <c r="J17" s="15">
        <v>0</v>
      </c>
      <c r="K17" s="15">
        <v>1</v>
      </c>
      <c r="L17" s="15">
        <v>0</v>
      </c>
      <c r="M17" s="15">
        <v>0</v>
      </c>
      <c r="N17" s="15">
        <v>0</v>
      </c>
      <c r="O17" s="15">
        <v>0</v>
      </c>
      <c r="P17" s="157">
        <f t="shared" si="2"/>
        <v>1</v>
      </c>
      <c r="Q17" s="27">
        <f>P17/P19</f>
        <v>2.9274004683840749E-4</v>
      </c>
      <c r="R17" s="15"/>
      <c r="S17" s="15">
        <f t="shared" si="3"/>
        <v>0</v>
      </c>
      <c r="T17" s="15">
        <f t="shared" si="0"/>
        <v>2</v>
      </c>
      <c r="U17" s="15">
        <f t="shared" si="0"/>
        <v>0</v>
      </c>
      <c r="V17" s="15">
        <f t="shared" si="0"/>
        <v>0</v>
      </c>
      <c r="W17" s="15">
        <f t="shared" si="4"/>
        <v>0</v>
      </c>
      <c r="X17" s="15">
        <f t="shared" si="4"/>
        <v>0</v>
      </c>
      <c r="Y17" s="15">
        <f t="shared" si="5"/>
        <v>2</v>
      </c>
      <c r="Z17" s="27">
        <f>Y17/Y19</f>
        <v>9.4975781175800171E-5</v>
      </c>
    </row>
    <row r="18" spans="1:26" ht="12" customHeight="1">
      <c r="A18" s="17"/>
      <c r="B18" s="15"/>
      <c r="C18" s="15"/>
      <c r="D18" s="15"/>
      <c r="E18" s="15"/>
      <c r="F18" s="6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s="140" customFormat="1" ht="12" customHeight="1">
      <c r="A19" s="160" t="s">
        <v>8</v>
      </c>
      <c r="B19" s="161">
        <f>SUM(B9:B17)</f>
        <v>10961</v>
      </c>
      <c r="C19" s="161">
        <f t="shared" ref="C19:E19" si="6">SUM(C9:C17)</f>
        <v>3754</v>
      </c>
      <c r="D19" s="161">
        <f t="shared" si="6"/>
        <v>2561</v>
      </c>
      <c r="E19" s="161">
        <f t="shared" si="6"/>
        <v>366</v>
      </c>
      <c r="F19" s="205" t="s">
        <v>47</v>
      </c>
      <c r="G19" s="161">
        <f t="shared" ref="G19" si="7">SUM(B19:F19)</f>
        <v>17642</v>
      </c>
      <c r="H19" s="162">
        <f>G19/G19</f>
        <v>1</v>
      </c>
      <c r="I19" s="163"/>
      <c r="J19" s="161">
        <f>SUM(J9:J17)</f>
        <v>2193</v>
      </c>
      <c r="K19" s="161">
        <f t="shared" ref="K19:O19" si="8">SUM(K9:K17)</f>
        <v>559</v>
      </c>
      <c r="L19" s="161">
        <f t="shared" si="8"/>
        <v>120</v>
      </c>
      <c r="M19" s="161">
        <f t="shared" si="8"/>
        <v>513</v>
      </c>
      <c r="N19" s="161">
        <f t="shared" si="8"/>
        <v>14</v>
      </c>
      <c r="O19" s="161">
        <f t="shared" si="8"/>
        <v>17</v>
      </c>
      <c r="P19" s="161">
        <f t="shared" ref="P19" si="9">SUM(J19:O19)</f>
        <v>3416</v>
      </c>
      <c r="Q19" s="162">
        <f>P19/P19</f>
        <v>1</v>
      </c>
      <c r="R19" s="163"/>
      <c r="S19" s="163">
        <f t="shared" ref="S19:V19" si="10">B19+J19</f>
        <v>13154</v>
      </c>
      <c r="T19" s="163">
        <f t="shared" si="10"/>
        <v>4313</v>
      </c>
      <c r="U19" s="163">
        <f t="shared" si="10"/>
        <v>2681</v>
      </c>
      <c r="V19" s="163">
        <f t="shared" si="10"/>
        <v>879</v>
      </c>
      <c r="W19" s="163">
        <f>N19</f>
        <v>14</v>
      </c>
      <c r="X19" s="163">
        <f>O19</f>
        <v>17</v>
      </c>
      <c r="Y19" s="163">
        <f t="shared" ref="Y19" si="11">SUM(S19:X19)</f>
        <v>21058</v>
      </c>
      <c r="Z19" s="162">
        <f>Y19/Y19</f>
        <v>1</v>
      </c>
    </row>
    <row r="20" spans="1:26" ht="12" customHeight="1">
      <c r="A20" s="13" t="s">
        <v>33</v>
      </c>
      <c r="B20" s="39">
        <f>B19/G19</f>
        <v>0.62130143974606056</v>
      </c>
      <c r="C20" s="39">
        <f>C19/G19</f>
        <v>0.21278766579752861</v>
      </c>
      <c r="D20" s="39">
        <f>D19/G19</f>
        <v>0.14516494728488832</v>
      </c>
      <c r="E20" s="39">
        <f>E19/G19</f>
        <v>2.0745947171522502E-2</v>
      </c>
      <c r="F20" s="66" t="s">
        <v>47</v>
      </c>
      <c r="G20" s="39">
        <f>G19/G19</f>
        <v>1</v>
      </c>
      <c r="H20" s="39"/>
      <c r="I20" s="39"/>
      <c r="J20" s="39">
        <f>J19/P19</f>
        <v>0.6419789227166276</v>
      </c>
      <c r="K20" s="39">
        <f>K19/P19</f>
        <v>0.16364168618266978</v>
      </c>
      <c r="L20" s="39">
        <f>L19/P19</f>
        <v>3.5128805620608897E-2</v>
      </c>
      <c r="M20" s="39">
        <f>M19/P19</f>
        <v>0.15017564402810304</v>
      </c>
      <c r="N20" s="39">
        <f>N19/P19</f>
        <v>4.0983606557377051E-3</v>
      </c>
      <c r="O20" s="39">
        <f>O19/P19</f>
        <v>4.9765807962529277E-3</v>
      </c>
      <c r="P20" s="39">
        <f>P19/P19</f>
        <v>1</v>
      </c>
      <c r="Q20" s="39"/>
      <c r="R20" s="39"/>
      <c r="S20" s="39">
        <f>S19/Y19</f>
        <v>0.62465571279323773</v>
      </c>
      <c r="T20" s="39">
        <f>T19/Y19</f>
        <v>0.20481527210561307</v>
      </c>
      <c r="U20" s="39">
        <f>U19/Y19</f>
        <v>0.12731503466616012</v>
      </c>
      <c r="V20" s="39">
        <f>V19/Y19</f>
        <v>4.1741855826764172E-2</v>
      </c>
      <c r="W20" s="39">
        <f>W19/Y19</f>
        <v>6.6483046823060114E-4</v>
      </c>
      <c r="X20" s="39">
        <f>X19/Y19</f>
        <v>8.0729413999430148E-4</v>
      </c>
      <c r="Y20" s="39">
        <f>Y19/Y19</f>
        <v>1</v>
      </c>
      <c r="Z20" s="39"/>
    </row>
    <row r="21" spans="1:26" ht="12" customHeight="1">
      <c r="A21" s="26" t="s">
        <v>89</v>
      </c>
      <c r="B21" s="15">
        <f>SUM(B10:B17)</f>
        <v>0</v>
      </c>
      <c r="C21" s="15">
        <f t="shared" ref="C21:P21" si="12">SUM(C10:C17)</f>
        <v>3735</v>
      </c>
      <c r="D21" s="15">
        <f t="shared" si="12"/>
        <v>2518</v>
      </c>
      <c r="E21" s="15">
        <f t="shared" si="12"/>
        <v>39</v>
      </c>
      <c r="F21" s="65" t="s">
        <v>47</v>
      </c>
      <c r="G21" s="15">
        <f t="shared" si="12"/>
        <v>6292</v>
      </c>
      <c r="H21" s="15"/>
      <c r="I21" s="15"/>
      <c r="J21" s="15">
        <f t="shared" si="12"/>
        <v>0</v>
      </c>
      <c r="K21" s="15">
        <f t="shared" si="12"/>
        <v>518</v>
      </c>
      <c r="L21" s="15">
        <f t="shared" si="12"/>
        <v>65</v>
      </c>
      <c r="M21" s="15">
        <f t="shared" si="12"/>
        <v>10</v>
      </c>
      <c r="N21" s="15">
        <f>SUM(N10:N17)</f>
        <v>0</v>
      </c>
      <c r="O21" s="15">
        <f>SUM(O10:O17)</f>
        <v>5</v>
      </c>
      <c r="P21" s="15">
        <f t="shared" si="12"/>
        <v>598</v>
      </c>
      <c r="Q21" s="15"/>
      <c r="R21" s="15"/>
      <c r="S21" s="15">
        <f t="shared" ref="S21:V21" si="13">SUM(S10:S17)</f>
        <v>0</v>
      </c>
      <c r="T21" s="15">
        <f t="shared" si="13"/>
        <v>4253</v>
      </c>
      <c r="U21" s="15">
        <f t="shared" si="13"/>
        <v>2583</v>
      </c>
      <c r="V21" s="15">
        <f t="shared" si="13"/>
        <v>49</v>
      </c>
      <c r="W21" s="15">
        <f>SUM(W10:W17)</f>
        <v>0</v>
      </c>
      <c r="X21" s="15">
        <f>SUM(X10:X17)</f>
        <v>5</v>
      </c>
      <c r="Y21" s="15">
        <f>SUM(Y10:Y17)</f>
        <v>6890</v>
      </c>
      <c r="Z21" s="15"/>
    </row>
    <row r="22" spans="1:26" ht="12" customHeight="1">
      <c r="A22" s="26" t="s">
        <v>34</v>
      </c>
      <c r="B22" s="27">
        <f>B21/B19</f>
        <v>0</v>
      </c>
      <c r="C22" s="27">
        <f>C21/C19</f>
        <v>0.99493873201917959</v>
      </c>
      <c r="D22" s="27">
        <f>D21/D19</f>
        <v>0.98320968371729789</v>
      </c>
      <c r="E22" s="27">
        <f>E21/E19</f>
        <v>0.10655737704918032</v>
      </c>
      <c r="F22" s="65" t="s">
        <v>47</v>
      </c>
      <c r="G22" s="27">
        <f>G21/G19</f>
        <v>0.35664890601972565</v>
      </c>
      <c r="H22" s="27"/>
      <c r="I22" s="27"/>
      <c r="J22" s="27">
        <f t="shared" ref="J22:P22" si="14">J21/J19</f>
        <v>0</v>
      </c>
      <c r="K22" s="27">
        <f t="shared" si="14"/>
        <v>0.92665474060822894</v>
      </c>
      <c r="L22" s="27">
        <f t="shared" si="14"/>
        <v>0.54166666666666663</v>
      </c>
      <c r="M22" s="27">
        <f t="shared" si="14"/>
        <v>1.9493177387914229E-2</v>
      </c>
      <c r="N22" s="27">
        <f t="shared" ref="N22" si="15">N21/N19</f>
        <v>0</v>
      </c>
      <c r="O22" s="27">
        <f t="shared" si="14"/>
        <v>0.29411764705882354</v>
      </c>
      <c r="P22" s="27">
        <f t="shared" si="14"/>
        <v>0.17505854800936768</v>
      </c>
      <c r="Q22" s="27"/>
      <c r="R22" s="27"/>
      <c r="S22" s="27">
        <f t="shared" ref="S22:Y22" si="16">S21/S19</f>
        <v>0</v>
      </c>
      <c r="T22" s="27">
        <f t="shared" si="16"/>
        <v>0.98608856944122425</v>
      </c>
      <c r="U22" s="27">
        <f t="shared" si="16"/>
        <v>0.96344647519582249</v>
      </c>
      <c r="V22" s="27">
        <f t="shared" si="16"/>
        <v>5.5745164960182024E-2</v>
      </c>
      <c r="W22" s="27">
        <f t="shared" ref="W22:X22" si="17">W21/W19</f>
        <v>0</v>
      </c>
      <c r="X22" s="27">
        <f t="shared" si="17"/>
        <v>0.29411764705882354</v>
      </c>
      <c r="Y22" s="27">
        <f t="shared" si="16"/>
        <v>0.32719156615063161</v>
      </c>
      <c r="Z22" s="27"/>
    </row>
    <row r="23" spans="1:26" ht="12" customHeight="1">
      <c r="A23" s="42" t="s">
        <v>35</v>
      </c>
      <c r="B23" s="43">
        <f>B21/G21</f>
        <v>0</v>
      </c>
      <c r="C23" s="43">
        <f>C21/G21</f>
        <v>0.59361093452002545</v>
      </c>
      <c r="D23" s="43">
        <f>D21/G21</f>
        <v>0.40019071837253656</v>
      </c>
      <c r="E23" s="43">
        <f>E21/G21</f>
        <v>6.1983471074380167E-3</v>
      </c>
      <c r="F23" s="18" t="s">
        <v>47</v>
      </c>
      <c r="G23" s="43">
        <f>G21/G21</f>
        <v>1</v>
      </c>
      <c r="H23" s="43"/>
      <c r="I23" s="43"/>
      <c r="J23" s="43">
        <f>J21/P21</f>
        <v>0</v>
      </c>
      <c r="K23" s="43">
        <f>K21/P21</f>
        <v>0.86622073578595316</v>
      </c>
      <c r="L23" s="43">
        <f>L21/P21</f>
        <v>0.10869565217391304</v>
      </c>
      <c r="M23" s="43">
        <f>M21/P21</f>
        <v>1.6722408026755852E-2</v>
      </c>
      <c r="N23" s="43">
        <f>N21/P21</f>
        <v>0</v>
      </c>
      <c r="O23" s="43">
        <f>O21/P21</f>
        <v>8.3612040133779261E-3</v>
      </c>
      <c r="P23" s="43">
        <f>P21/P21</f>
        <v>1</v>
      </c>
      <c r="Q23" s="43"/>
      <c r="R23" s="43"/>
      <c r="S23" s="43">
        <f>S21/Y21</f>
        <v>0</v>
      </c>
      <c r="T23" s="43">
        <f>T21/Y21</f>
        <v>0.61727140783744561</v>
      </c>
      <c r="U23" s="43">
        <f>U21/Y21</f>
        <v>0.37489114658925982</v>
      </c>
      <c r="V23" s="43">
        <f>V21/Y21</f>
        <v>7.1117561683599418E-3</v>
      </c>
      <c r="W23" s="43">
        <f>W21/Y21</f>
        <v>0</v>
      </c>
      <c r="X23" s="43">
        <f>X21/Y21</f>
        <v>7.2568940493468795E-4</v>
      </c>
      <c r="Y23" s="43">
        <f>Y21/Y21</f>
        <v>1</v>
      </c>
      <c r="Z23" s="43"/>
    </row>
    <row r="24" spans="1:26" ht="12" customHeight="1">
      <c r="A24" s="19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9"/>
      <c r="M24" s="75"/>
      <c r="N24" s="295" t="s">
        <v>20</v>
      </c>
      <c r="O24" s="296"/>
      <c r="P24" s="296"/>
      <c r="Q24" s="79"/>
      <c r="R24" s="15"/>
      <c r="S24" s="40"/>
    </row>
    <row r="25" spans="1:26" ht="12" customHeight="1">
      <c r="A25" s="19" t="s">
        <v>60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40"/>
    </row>
    <row r="26" spans="1:26" ht="12" customHeight="1">
      <c r="A26" s="77" t="s">
        <v>72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4"/>
    </row>
    <row r="27" spans="1:26" ht="12" customHeight="1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4"/>
    </row>
    <row r="28" spans="1:26" ht="15" customHeight="1">
      <c r="A28" s="31" t="s">
        <v>30</v>
      </c>
      <c r="B28" s="30" t="s">
        <v>73</v>
      </c>
    </row>
    <row r="29" spans="1:26" ht="12" customHeight="1">
      <c r="B29" t="s">
        <v>79</v>
      </c>
    </row>
    <row r="31" spans="1:26" ht="12" customHeight="1">
      <c r="E31" s="103"/>
      <c r="G31" s="110" t="s">
        <v>90</v>
      </c>
      <c r="H31" s="111">
        <f>G21-'2004'!G21</f>
        <v>-21</v>
      </c>
    </row>
    <row r="32" spans="1:26" ht="12" customHeight="1">
      <c r="D32" s="95"/>
      <c r="E32" s="103"/>
      <c r="G32" s="110" t="s">
        <v>91</v>
      </c>
      <c r="H32" s="111">
        <f>G9-'2004'!G9</f>
        <v>-99</v>
      </c>
    </row>
    <row r="33" spans="5:8" ht="12" customHeight="1">
      <c r="E33" s="103"/>
      <c r="G33" s="106" t="s">
        <v>98</v>
      </c>
      <c r="H33" s="103">
        <f>H31-H32</f>
        <v>78</v>
      </c>
    </row>
    <row r="34" spans="5:8" ht="12" customHeight="1">
      <c r="E34" s="103"/>
      <c r="G34" s="110" t="s">
        <v>92</v>
      </c>
      <c r="H34" s="111">
        <f>P21-'2004'!P21</f>
        <v>6</v>
      </c>
    </row>
    <row r="35" spans="5:8" ht="12" customHeight="1">
      <c r="G35" s="110" t="s">
        <v>93</v>
      </c>
      <c r="H35" s="112">
        <f>P9-'2004'!P9</f>
        <v>-24</v>
      </c>
    </row>
    <row r="36" spans="5:8" ht="12" customHeight="1">
      <c r="G36" s="106" t="s">
        <v>99</v>
      </c>
      <c r="H36" s="109">
        <f>H34-H35</f>
        <v>30</v>
      </c>
    </row>
    <row r="37" spans="5:8" ht="12" customHeight="1">
      <c r="G37" s="110" t="s">
        <v>94</v>
      </c>
      <c r="H37" s="113" t="s">
        <v>64</v>
      </c>
    </row>
    <row r="38" spans="5:8" ht="12" customHeight="1">
      <c r="G38" s="110" t="s">
        <v>95</v>
      </c>
      <c r="H38" s="113" t="s">
        <v>64</v>
      </c>
    </row>
    <row r="39" spans="5:8" ht="12" customHeight="1">
      <c r="G39" s="106" t="s">
        <v>100</v>
      </c>
      <c r="H39" s="108" t="s">
        <v>64</v>
      </c>
    </row>
    <row r="40" spans="5:8" ht="12" customHeight="1">
      <c r="G40" s="110" t="s">
        <v>96</v>
      </c>
      <c r="H40" s="113" t="s">
        <v>64</v>
      </c>
    </row>
    <row r="41" spans="5:8" ht="12" customHeight="1">
      <c r="G41" s="110" t="s">
        <v>97</v>
      </c>
      <c r="H41" s="113" t="s">
        <v>64</v>
      </c>
    </row>
    <row r="42" spans="5:8" ht="12" customHeight="1">
      <c r="G42" s="107" t="s">
        <v>101</v>
      </c>
      <c r="H42" s="108" t="s">
        <v>64</v>
      </c>
    </row>
    <row r="44" spans="5:8" ht="12" customHeight="1">
      <c r="G44" s="31" t="s">
        <v>182</v>
      </c>
    </row>
    <row r="45" spans="5:8" ht="12" customHeight="1">
      <c r="G45" s="31"/>
    </row>
  </sheetData>
  <mergeCells count="4">
    <mergeCell ref="B6:G6"/>
    <mergeCell ref="J6:P6"/>
    <mergeCell ref="S6:Y6"/>
    <mergeCell ref="N24:P24"/>
  </mergeCells>
  <hyperlinks>
    <hyperlink ref="B28" r:id="rId1"/>
  </hyperlinks>
  <pageMargins left="0.7" right="0.7" top="0.75" bottom="0.75" header="0.3" footer="0.3"/>
  <pageSetup paperSize="9" orientation="portrait"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Z92"/>
  <sheetViews>
    <sheetView topLeftCell="A3" workbookViewId="0">
      <selection activeCell="A3" sqref="A3"/>
    </sheetView>
  </sheetViews>
  <sheetFormatPr defaultRowHeight="12" customHeight="1"/>
  <cols>
    <col min="1" max="1" width="20.7109375" customWidth="1"/>
    <col min="9" max="9" width="1.5703125" customWidth="1"/>
    <col min="18" max="18" width="1.5703125" style="40" customWidth="1"/>
  </cols>
  <sheetData>
    <row r="1" spans="1:26" ht="12" customHeight="1">
      <c r="A1" s="22" t="s">
        <v>57</v>
      </c>
      <c r="B1" s="87"/>
      <c r="C1" s="87"/>
      <c r="D1" s="87"/>
      <c r="E1" s="87"/>
      <c r="F1" s="87"/>
      <c r="G1" s="87"/>
      <c r="H1" s="87"/>
      <c r="I1" s="87"/>
      <c r="J1" s="74"/>
      <c r="K1" s="74"/>
      <c r="L1" s="74"/>
      <c r="M1" s="74"/>
      <c r="N1" s="74"/>
      <c r="O1" s="1"/>
      <c r="P1" s="1"/>
      <c r="Q1" s="1"/>
    </row>
    <row r="2" spans="1:26" ht="12" customHeight="1">
      <c r="A2" s="1" t="s">
        <v>156</v>
      </c>
      <c r="B2" s="4"/>
      <c r="C2" s="4"/>
      <c r="D2" s="1"/>
      <c r="E2" s="1"/>
      <c r="F2" s="1"/>
      <c r="G2" s="1"/>
      <c r="H2" s="1"/>
      <c r="I2" s="1"/>
      <c r="J2" s="74"/>
      <c r="K2" s="74"/>
      <c r="L2" s="74"/>
      <c r="M2" s="74"/>
      <c r="N2" s="74"/>
      <c r="O2" s="1"/>
      <c r="P2" s="1"/>
      <c r="Q2" s="1"/>
    </row>
    <row r="3" spans="1:26" ht="12" customHeight="1">
      <c r="A3" s="204" t="s">
        <v>65</v>
      </c>
      <c r="B3" s="4"/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6" ht="12" customHeight="1">
      <c r="A4" s="22" t="s">
        <v>46</v>
      </c>
      <c r="B4" s="4"/>
      <c r="C4" s="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26" ht="12" customHeight="1">
      <c r="A5" s="6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6" ht="12" customHeight="1">
      <c r="A6" s="8"/>
      <c r="B6" s="293" t="s">
        <v>2</v>
      </c>
      <c r="C6" s="293"/>
      <c r="D6" s="293"/>
      <c r="E6" s="293"/>
      <c r="F6" s="293"/>
      <c r="G6" s="293"/>
      <c r="H6" s="52"/>
      <c r="I6" s="8"/>
      <c r="J6" s="293" t="s">
        <v>3</v>
      </c>
      <c r="K6" s="294"/>
      <c r="L6" s="294"/>
      <c r="M6" s="294"/>
      <c r="N6" s="294"/>
      <c r="O6" s="294"/>
      <c r="P6" s="294"/>
      <c r="Q6" s="63"/>
      <c r="R6" s="8"/>
      <c r="S6" s="293" t="s">
        <v>48</v>
      </c>
      <c r="T6" s="294"/>
      <c r="U6" s="294"/>
      <c r="V6" s="294"/>
      <c r="W6" s="294"/>
      <c r="X6" s="294"/>
      <c r="Y6" s="294"/>
      <c r="Z6" s="71"/>
    </row>
    <row r="7" spans="1:26" ht="24" customHeight="1">
      <c r="A7" s="9"/>
      <c r="B7" s="10" t="s">
        <v>4</v>
      </c>
      <c r="C7" s="10" t="s">
        <v>5</v>
      </c>
      <c r="D7" s="10" t="s">
        <v>6</v>
      </c>
      <c r="E7" s="10" t="s">
        <v>7</v>
      </c>
      <c r="F7" s="10" t="s">
        <v>10</v>
      </c>
      <c r="G7" s="10" t="s">
        <v>8</v>
      </c>
      <c r="H7" s="53" t="s">
        <v>33</v>
      </c>
      <c r="I7" s="10"/>
      <c r="J7" s="10" t="s">
        <v>4</v>
      </c>
      <c r="K7" s="10" t="s">
        <v>5</v>
      </c>
      <c r="L7" s="10" t="s">
        <v>6</v>
      </c>
      <c r="M7" s="10" t="s">
        <v>7</v>
      </c>
      <c r="N7" s="10" t="s">
        <v>9</v>
      </c>
      <c r="O7" s="10" t="s">
        <v>10</v>
      </c>
      <c r="P7" s="11" t="s">
        <v>8</v>
      </c>
      <c r="Q7" s="53" t="s">
        <v>33</v>
      </c>
      <c r="R7" s="10"/>
      <c r="S7" s="10" t="s">
        <v>4</v>
      </c>
      <c r="T7" s="10" t="s">
        <v>5</v>
      </c>
      <c r="U7" s="10" t="s">
        <v>6</v>
      </c>
      <c r="V7" s="10" t="s">
        <v>7</v>
      </c>
      <c r="W7" s="10" t="s">
        <v>9</v>
      </c>
      <c r="X7" s="10" t="s">
        <v>10</v>
      </c>
      <c r="Y7" s="11" t="s">
        <v>8</v>
      </c>
      <c r="Z7" s="53" t="s">
        <v>33</v>
      </c>
    </row>
    <row r="8" spans="1:26" ht="12" customHeight="1">
      <c r="A8" s="8"/>
      <c r="B8" s="15"/>
      <c r="C8" s="15"/>
      <c r="D8" s="15"/>
      <c r="E8" s="15"/>
      <c r="F8" s="6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2" customHeight="1">
      <c r="A9" s="16" t="s">
        <v>11</v>
      </c>
      <c r="B9" s="15">
        <v>10845</v>
      </c>
      <c r="C9" s="15">
        <v>16</v>
      </c>
      <c r="D9" s="15">
        <v>44</v>
      </c>
      <c r="E9" s="15">
        <v>323</v>
      </c>
      <c r="F9" s="65" t="s">
        <v>47</v>
      </c>
      <c r="G9" s="157">
        <f>SUM(B9:F9)</f>
        <v>11228</v>
      </c>
      <c r="H9" s="27">
        <f>G9/G19</f>
        <v>0.64145338208409508</v>
      </c>
      <c r="I9" s="15"/>
      <c r="J9" s="15">
        <v>2164</v>
      </c>
      <c r="K9" s="15">
        <v>40</v>
      </c>
      <c r="L9" s="15">
        <v>55</v>
      </c>
      <c r="M9" s="15">
        <v>520</v>
      </c>
      <c r="N9" s="15">
        <v>11</v>
      </c>
      <c r="O9" s="15">
        <v>18</v>
      </c>
      <c r="P9" s="157">
        <f>SUM(J9:O9)</f>
        <v>2808</v>
      </c>
      <c r="Q9" s="27">
        <f>P9/P19</f>
        <v>0.82442748091603058</v>
      </c>
      <c r="R9" s="15"/>
      <c r="S9" s="15">
        <f>B9+J9</f>
        <v>13009</v>
      </c>
      <c r="T9" s="15">
        <f t="shared" ref="T9:V17" si="0">C9+K9</f>
        <v>56</v>
      </c>
      <c r="U9" s="15">
        <f t="shared" si="0"/>
        <v>99</v>
      </c>
      <c r="V9" s="15">
        <f>E9+M9</f>
        <v>843</v>
      </c>
      <c r="W9" s="15">
        <f>N9</f>
        <v>11</v>
      </c>
      <c r="X9" s="15">
        <f>O9</f>
        <v>18</v>
      </c>
      <c r="Y9" s="15">
        <f>SUM(S9:X9)</f>
        <v>14036</v>
      </c>
      <c r="Z9" s="27">
        <f>Y9/Y19</f>
        <v>0.67125777140124343</v>
      </c>
    </row>
    <row r="10" spans="1:26" ht="12" customHeight="1">
      <c r="A10" s="17" t="s">
        <v>12</v>
      </c>
      <c r="B10" s="15">
        <v>0</v>
      </c>
      <c r="C10" s="15">
        <v>1964</v>
      </c>
      <c r="D10" s="15">
        <v>2453</v>
      </c>
      <c r="E10" s="15">
        <v>39</v>
      </c>
      <c r="F10" s="65" t="s">
        <v>47</v>
      </c>
      <c r="G10" s="157">
        <f t="shared" ref="G10:G17" si="1">SUM(B10:F10)</f>
        <v>4456</v>
      </c>
      <c r="H10" s="27">
        <f>G10/G19</f>
        <v>0.25457038391224862</v>
      </c>
      <c r="I10" s="15"/>
      <c r="J10" s="15">
        <v>0</v>
      </c>
      <c r="K10" s="15">
        <v>137</v>
      </c>
      <c r="L10" s="15">
        <v>56</v>
      </c>
      <c r="M10" s="15">
        <v>9</v>
      </c>
      <c r="N10" s="15">
        <v>0</v>
      </c>
      <c r="O10" s="15">
        <v>1</v>
      </c>
      <c r="P10" s="157">
        <f t="shared" ref="P10:P17" si="2">SUM(J10:O10)</f>
        <v>203</v>
      </c>
      <c r="Q10" s="27">
        <f>P10/P19</f>
        <v>5.9600704638872577E-2</v>
      </c>
      <c r="R10" s="15"/>
      <c r="S10" s="15">
        <f t="shared" ref="S10:S17" si="3">B10+J10</f>
        <v>0</v>
      </c>
      <c r="T10" s="15">
        <f t="shared" si="0"/>
        <v>2101</v>
      </c>
      <c r="U10" s="15">
        <f t="shared" si="0"/>
        <v>2509</v>
      </c>
      <c r="V10" s="15">
        <f t="shared" si="0"/>
        <v>48</v>
      </c>
      <c r="W10" s="15">
        <f t="shared" ref="W10:W17" si="4">N10</f>
        <v>0</v>
      </c>
      <c r="X10" s="15">
        <f t="shared" ref="X10:X17" si="5">O10</f>
        <v>1</v>
      </c>
      <c r="Y10" s="15">
        <f>SUM(S10:X10)</f>
        <v>4659</v>
      </c>
      <c r="Z10" s="27">
        <f>Y10/Y19</f>
        <v>0.22281205164992826</v>
      </c>
    </row>
    <row r="11" spans="1:26" ht="12" customHeight="1">
      <c r="A11" s="17" t="s">
        <v>13</v>
      </c>
      <c r="B11" s="15">
        <v>0</v>
      </c>
      <c r="C11" s="15">
        <v>1708</v>
      </c>
      <c r="D11" s="15">
        <v>0</v>
      </c>
      <c r="E11" s="15">
        <v>0</v>
      </c>
      <c r="F11" s="65" t="s">
        <v>47</v>
      </c>
      <c r="G11" s="157">
        <f t="shared" si="1"/>
        <v>1708</v>
      </c>
      <c r="H11" s="27">
        <f>G11/G19</f>
        <v>9.7577696526508231E-2</v>
      </c>
      <c r="I11" s="15"/>
      <c r="J11" s="15">
        <v>0</v>
      </c>
      <c r="K11" s="15">
        <v>344</v>
      </c>
      <c r="L11" s="15">
        <v>0</v>
      </c>
      <c r="M11" s="15">
        <v>1</v>
      </c>
      <c r="N11" s="15">
        <v>0</v>
      </c>
      <c r="O11" s="15">
        <v>1</v>
      </c>
      <c r="P11" s="157">
        <f t="shared" si="2"/>
        <v>346</v>
      </c>
      <c r="Q11" s="27">
        <f>P11/P19</f>
        <v>0.10158543746330007</v>
      </c>
      <c r="R11" s="15"/>
      <c r="S11" s="15">
        <f t="shared" si="3"/>
        <v>0</v>
      </c>
      <c r="T11" s="15">
        <f t="shared" si="0"/>
        <v>2052</v>
      </c>
      <c r="U11" s="15">
        <f t="shared" si="0"/>
        <v>0</v>
      </c>
      <c r="V11" s="15">
        <f t="shared" si="0"/>
        <v>1</v>
      </c>
      <c r="W11" s="15">
        <f t="shared" si="4"/>
        <v>0</v>
      </c>
      <c r="X11" s="15">
        <f t="shared" si="5"/>
        <v>1</v>
      </c>
      <c r="Y11" s="15">
        <f t="shared" ref="Y11:Y17" si="6">SUM(S11:X11)</f>
        <v>2054</v>
      </c>
      <c r="Z11" s="27">
        <f>Y11/Y19</f>
        <v>9.823051171688188E-2</v>
      </c>
    </row>
    <row r="12" spans="1:26" ht="12" customHeight="1">
      <c r="A12" s="17" t="s">
        <v>14</v>
      </c>
      <c r="B12" s="15">
        <v>0</v>
      </c>
      <c r="C12" s="15">
        <v>2</v>
      </c>
      <c r="D12" s="15">
        <v>24</v>
      </c>
      <c r="E12" s="15">
        <v>0</v>
      </c>
      <c r="F12" s="65" t="s">
        <v>47</v>
      </c>
      <c r="G12" s="157">
        <f t="shared" si="1"/>
        <v>26</v>
      </c>
      <c r="H12" s="27">
        <f>G12/G19</f>
        <v>1.4853747714808044E-3</v>
      </c>
      <c r="I12" s="15"/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7">
        <f t="shared" si="2"/>
        <v>0</v>
      </c>
      <c r="Q12" s="27">
        <f>P12/P19</f>
        <v>0</v>
      </c>
      <c r="R12" s="15"/>
      <c r="S12" s="15">
        <f t="shared" si="3"/>
        <v>0</v>
      </c>
      <c r="T12" s="15">
        <f t="shared" si="0"/>
        <v>2</v>
      </c>
      <c r="U12" s="15">
        <f t="shared" si="0"/>
        <v>24</v>
      </c>
      <c r="V12" s="15">
        <f t="shared" si="0"/>
        <v>0</v>
      </c>
      <c r="W12" s="15">
        <f t="shared" si="4"/>
        <v>0</v>
      </c>
      <c r="X12" s="15">
        <f t="shared" si="5"/>
        <v>0</v>
      </c>
      <c r="Y12" s="15">
        <f t="shared" si="6"/>
        <v>26</v>
      </c>
      <c r="Z12" s="27">
        <f>Y12/Y19</f>
        <v>1.2434241989478718E-3</v>
      </c>
    </row>
    <row r="13" spans="1:26" ht="12" customHeight="1">
      <c r="A13" s="17" t="s">
        <v>15</v>
      </c>
      <c r="B13" s="15">
        <v>0</v>
      </c>
      <c r="C13" s="15">
        <v>23</v>
      </c>
      <c r="D13" s="15">
        <v>28</v>
      </c>
      <c r="E13" s="15">
        <v>1</v>
      </c>
      <c r="F13" s="65" t="s">
        <v>47</v>
      </c>
      <c r="G13" s="157">
        <f t="shared" si="1"/>
        <v>52</v>
      </c>
      <c r="H13" s="27">
        <f>G13/G19</f>
        <v>2.9707495429616088E-3</v>
      </c>
      <c r="I13" s="15"/>
      <c r="J13" s="15">
        <v>0</v>
      </c>
      <c r="K13" s="15">
        <v>22</v>
      </c>
      <c r="L13" s="15">
        <v>7</v>
      </c>
      <c r="M13" s="15">
        <v>1</v>
      </c>
      <c r="N13" s="15">
        <v>0</v>
      </c>
      <c r="O13" s="15">
        <v>7</v>
      </c>
      <c r="P13" s="157">
        <f t="shared" si="2"/>
        <v>37</v>
      </c>
      <c r="Q13" s="27">
        <f>P13/P19</f>
        <v>1.0863182618907809E-2</v>
      </c>
      <c r="R13" s="15"/>
      <c r="S13" s="15">
        <f t="shared" si="3"/>
        <v>0</v>
      </c>
      <c r="T13" s="15">
        <f t="shared" si="0"/>
        <v>45</v>
      </c>
      <c r="U13" s="15">
        <f t="shared" si="0"/>
        <v>35</v>
      </c>
      <c r="V13" s="15">
        <f t="shared" si="0"/>
        <v>2</v>
      </c>
      <c r="W13" s="15">
        <f t="shared" si="4"/>
        <v>0</v>
      </c>
      <c r="X13" s="15">
        <f t="shared" si="5"/>
        <v>7</v>
      </c>
      <c r="Y13" s="15">
        <f t="shared" si="6"/>
        <v>89</v>
      </c>
      <c r="Z13" s="27">
        <f>Y13/Y19</f>
        <v>4.2563366810138689E-3</v>
      </c>
    </row>
    <row r="14" spans="1:26" ht="12" customHeight="1">
      <c r="A14" s="17" t="s">
        <v>16</v>
      </c>
      <c r="B14" s="15">
        <v>0</v>
      </c>
      <c r="C14" s="15">
        <v>28</v>
      </c>
      <c r="D14" s="15">
        <v>0</v>
      </c>
      <c r="E14" s="15">
        <v>0</v>
      </c>
      <c r="F14" s="65" t="s">
        <v>47</v>
      </c>
      <c r="G14" s="157">
        <f t="shared" si="1"/>
        <v>28</v>
      </c>
      <c r="H14" s="27">
        <f>G14/G19</f>
        <v>1.5996343692870202E-3</v>
      </c>
      <c r="I14" s="15"/>
      <c r="J14" s="15">
        <v>0</v>
      </c>
      <c r="K14" s="15">
        <v>8</v>
      </c>
      <c r="L14" s="15">
        <v>0</v>
      </c>
      <c r="M14" s="15">
        <v>0</v>
      </c>
      <c r="N14" s="15">
        <v>0</v>
      </c>
      <c r="O14" s="15">
        <v>0</v>
      </c>
      <c r="P14" s="157">
        <f t="shared" si="2"/>
        <v>8</v>
      </c>
      <c r="Q14" s="27">
        <f>P14/P19</f>
        <v>2.3487962419260129E-3</v>
      </c>
      <c r="R14" s="15"/>
      <c r="S14" s="15">
        <f t="shared" si="3"/>
        <v>0</v>
      </c>
      <c r="T14" s="15">
        <f t="shared" si="0"/>
        <v>36</v>
      </c>
      <c r="U14" s="15">
        <f t="shared" si="0"/>
        <v>0</v>
      </c>
      <c r="V14" s="15">
        <f t="shared" si="0"/>
        <v>0</v>
      </c>
      <c r="W14" s="15">
        <f t="shared" si="4"/>
        <v>0</v>
      </c>
      <c r="X14" s="15">
        <f t="shared" si="5"/>
        <v>0</v>
      </c>
      <c r="Y14" s="15">
        <f t="shared" si="6"/>
        <v>36</v>
      </c>
      <c r="Z14" s="27">
        <f>Y14/Y19</f>
        <v>1.721664275466284E-3</v>
      </c>
    </row>
    <row r="15" spans="1:26" ht="12" customHeight="1">
      <c r="A15" s="17" t="s">
        <v>17</v>
      </c>
      <c r="B15" s="15">
        <v>0</v>
      </c>
      <c r="C15" s="15">
        <v>4</v>
      </c>
      <c r="D15" s="15">
        <v>0</v>
      </c>
      <c r="E15" s="15">
        <v>0</v>
      </c>
      <c r="F15" s="65" t="s">
        <v>47</v>
      </c>
      <c r="G15" s="157">
        <f t="shared" si="1"/>
        <v>4</v>
      </c>
      <c r="H15" s="27">
        <f>G15/G19</f>
        <v>2.2851919561243144E-4</v>
      </c>
      <c r="I15" s="15"/>
      <c r="J15" s="15">
        <v>0</v>
      </c>
      <c r="K15" s="15">
        <v>2</v>
      </c>
      <c r="L15" s="15">
        <v>0</v>
      </c>
      <c r="M15" s="15">
        <v>0</v>
      </c>
      <c r="N15" s="15">
        <v>0</v>
      </c>
      <c r="O15" s="15">
        <v>0</v>
      </c>
      <c r="P15" s="157">
        <f t="shared" si="2"/>
        <v>2</v>
      </c>
      <c r="Q15" s="27">
        <f>P15/P19</f>
        <v>5.8719906048150322E-4</v>
      </c>
      <c r="R15" s="15"/>
      <c r="S15" s="15">
        <f t="shared" si="3"/>
        <v>0</v>
      </c>
      <c r="T15" s="15">
        <f t="shared" si="0"/>
        <v>6</v>
      </c>
      <c r="U15" s="15">
        <f t="shared" si="0"/>
        <v>0</v>
      </c>
      <c r="V15" s="15">
        <f t="shared" si="0"/>
        <v>0</v>
      </c>
      <c r="W15" s="15">
        <f t="shared" si="4"/>
        <v>0</v>
      </c>
      <c r="X15" s="15">
        <f t="shared" si="5"/>
        <v>0</v>
      </c>
      <c r="Y15" s="15">
        <f t="shared" si="6"/>
        <v>6</v>
      </c>
      <c r="Z15" s="27">
        <f>Y15/Y19</f>
        <v>2.8694404591104734E-4</v>
      </c>
    </row>
    <row r="16" spans="1:26" ht="12" customHeight="1">
      <c r="A16" s="17" t="s">
        <v>18</v>
      </c>
      <c r="B16" s="15">
        <v>0</v>
      </c>
      <c r="C16" s="15">
        <v>1</v>
      </c>
      <c r="D16" s="15">
        <v>0</v>
      </c>
      <c r="E16" s="15">
        <v>0</v>
      </c>
      <c r="F16" s="65" t="s">
        <v>47</v>
      </c>
      <c r="G16" s="157">
        <f t="shared" si="1"/>
        <v>1</v>
      </c>
      <c r="H16" s="27">
        <f>G16/G19</f>
        <v>5.7129798903107861E-5</v>
      </c>
      <c r="I16" s="15"/>
      <c r="J16" s="15">
        <v>0</v>
      </c>
      <c r="K16" s="15">
        <v>1</v>
      </c>
      <c r="L16" s="15">
        <v>0</v>
      </c>
      <c r="M16" s="15">
        <v>0</v>
      </c>
      <c r="N16" s="15">
        <v>0</v>
      </c>
      <c r="O16" s="15">
        <v>0</v>
      </c>
      <c r="P16" s="157">
        <f t="shared" si="2"/>
        <v>1</v>
      </c>
      <c r="Q16" s="27">
        <f>P16/P19</f>
        <v>2.9359953024075161E-4</v>
      </c>
      <c r="R16" s="15"/>
      <c r="S16" s="15">
        <f t="shared" si="3"/>
        <v>0</v>
      </c>
      <c r="T16" s="15">
        <f t="shared" si="0"/>
        <v>2</v>
      </c>
      <c r="U16" s="15">
        <f t="shared" si="0"/>
        <v>0</v>
      </c>
      <c r="V16" s="15">
        <f t="shared" si="0"/>
        <v>0</v>
      </c>
      <c r="W16" s="15">
        <f t="shared" si="4"/>
        <v>0</v>
      </c>
      <c r="X16" s="15">
        <f t="shared" si="5"/>
        <v>0</v>
      </c>
      <c r="Y16" s="15">
        <f t="shared" si="6"/>
        <v>2</v>
      </c>
      <c r="Z16" s="27">
        <f>Y16/Y19</f>
        <v>9.5648015303682451E-5</v>
      </c>
    </row>
    <row r="17" spans="1:26" ht="12" customHeight="1">
      <c r="A17" s="17" t="s">
        <v>19</v>
      </c>
      <c r="B17" s="15">
        <v>0</v>
      </c>
      <c r="C17" s="15">
        <v>1</v>
      </c>
      <c r="D17" s="15">
        <v>0</v>
      </c>
      <c r="E17" s="15">
        <v>0</v>
      </c>
      <c r="F17" s="65" t="s">
        <v>47</v>
      </c>
      <c r="G17" s="157">
        <f t="shared" si="1"/>
        <v>1</v>
      </c>
      <c r="H17" s="27">
        <f>G17/G19</f>
        <v>5.7129798903107861E-5</v>
      </c>
      <c r="I17" s="15"/>
      <c r="J17" s="15">
        <v>0</v>
      </c>
      <c r="K17" s="15">
        <v>1</v>
      </c>
      <c r="L17" s="15">
        <v>0</v>
      </c>
      <c r="M17" s="15">
        <v>0</v>
      </c>
      <c r="N17" s="15">
        <v>0</v>
      </c>
      <c r="O17" s="15">
        <v>0</v>
      </c>
      <c r="P17" s="157">
        <f t="shared" si="2"/>
        <v>1</v>
      </c>
      <c r="Q17" s="27">
        <f>P17/P19</f>
        <v>2.9359953024075161E-4</v>
      </c>
      <c r="R17" s="15"/>
      <c r="S17" s="15">
        <f t="shared" si="3"/>
        <v>0</v>
      </c>
      <c r="T17" s="15">
        <f t="shared" si="0"/>
        <v>2</v>
      </c>
      <c r="U17" s="15">
        <f t="shared" si="0"/>
        <v>0</v>
      </c>
      <c r="V17" s="15">
        <f t="shared" si="0"/>
        <v>0</v>
      </c>
      <c r="W17" s="15">
        <f t="shared" si="4"/>
        <v>0</v>
      </c>
      <c r="X17" s="15">
        <f t="shared" si="5"/>
        <v>0</v>
      </c>
      <c r="Y17" s="15">
        <f t="shared" si="6"/>
        <v>2</v>
      </c>
      <c r="Z17" s="27">
        <f>Y17/Y19</f>
        <v>9.5648015303682451E-5</v>
      </c>
    </row>
    <row r="18" spans="1:26" ht="12" customHeight="1">
      <c r="A18" s="17"/>
      <c r="B18" s="15"/>
      <c r="C18" s="15"/>
      <c r="D18" s="15"/>
      <c r="E18" s="15"/>
      <c r="F18" s="6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s="140" customFormat="1" ht="12" customHeight="1">
      <c r="A19" s="160" t="s">
        <v>8</v>
      </c>
      <c r="B19" s="161">
        <f>SUM(B9:B17)</f>
        <v>10845</v>
      </c>
      <c r="C19" s="161">
        <f t="shared" ref="C19:E19" si="7">SUM(C9:C17)</f>
        <v>3747</v>
      </c>
      <c r="D19" s="161">
        <f t="shared" si="7"/>
        <v>2549</v>
      </c>
      <c r="E19" s="161">
        <f t="shared" si="7"/>
        <v>363</v>
      </c>
      <c r="F19" s="205" t="s">
        <v>47</v>
      </c>
      <c r="G19" s="161">
        <f t="shared" ref="G19" si="8">SUM(B19:F19)</f>
        <v>17504</v>
      </c>
      <c r="H19" s="162">
        <f>G19/G19</f>
        <v>1</v>
      </c>
      <c r="I19" s="163"/>
      <c r="J19" s="161">
        <f>SUM(J9:J17)</f>
        <v>2164</v>
      </c>
      <c r="K19" s="161">
        <f t="shared" ref="K19:O19" si="9">SUM(K9:K17)</f>
        <v>555</v>
      </c>
      <c r="L19" s="161">
        <f t="shared" si="9"/>
        <v>118</v>
      </c>
      <c r="M19" s="161">
        <f t="shared" si="9"/>
        <v>531</v>
      </c>
      <c r="N19" s="161">
        <f t="shared" si="9"/>
        <v>11</v>
      </c>
      <c r="O19" s="161">
        <f t="shared" si="9"/>
        <v>27</v>
      </c>
      <c r="P19" s="161">
        <f t="shared" ref="P19" si="10">SUM(J19:O19)</f>
        <v>3406</v>
      </c>
      <c r="Q19" s="162">
        <f>P19/P19</f>
        <v>1</v>
      </c>
      <c r="R19" s="163"/>
      <c r="S19" s="163">
        <f t="shared" ref="S19:V19" si="11">B19+J19</f>
        <v>13009</v>
      </c>
      <c r="T19" s="163">
        <f t="shared" si="11"/>
        <v>4302</v>
      </c>
      <c r="U19" s="163">
        <f t="shared" si="11"/>
        <v>2667</v>
      </c>
      <c r="V19" s="163">
        <f t="shared" si="11"/>
        <v>894</v>
      </c>
      <c r="W19" s="163">
        <f>N19</f>
        <v>11</v>
      </c>
      <c r="X19" s="163">
        <f>O19</f>
        <v>27</v>
      </c>
      <c r="Y19" s="163">
        <f t="shared" ref="Y19" si="12">SUM(S19:X19)</f>
        <v>20910</v>
      </c>
      <c r="Z19" s="162">
        <f>Y19/Y19</f>
        <v>1</v>
      </c>
    </row>
    <row r="20" spans="1:26" ht="12" customHeight="1">
      <c r="A20" s="13" t="s">
        <v>33</v>
      </c>
      <c r="B20" s="39">
        <f>B19/G19</f>
        <v>0.61957266910420472</v>
      </c>
      <c r="C20" s="39">
        <f>C19/G19</f>
        <v>0.21406535648994515</v>
      </c>
      <c r="D20" s="39">
        <f>D19/G19</f>
        <v>0.14562385740402195</v>
      </c>
      <c r="E20" s="39">
        <f>E19/G19</f>
        <v>2.0738117001828153E-2</v>
      </c>
      <c r="F20" s="66" t="s">
        <v>47</v>
      </c>
      <c r="G20" s="39">
        <f>G19/G19</f>
        <v>1</v>
      </c>
      <c r="H20" s="39"/>
      <c r="I20" s="39"/>
      <c r="J20" s="39">
        <f>J19/P19</f>
        <v>0.63534938344098646</v>
      </c>
      <c r="K20" s="39">
        <f>K19/P19</f>
        <v>0.16294773928361714</v>
      </c>
      <c r="L20" s="39">
        <f>L19/P19</f>
        <v>3.4644744568408693E-2</v>
      </c>
      <c r="M20" s="39">
        <f>M19/P19</f>
        <v>0.1559013505578391</v>
      </c>
      <c r="N20" s="39">
        <f>N19/P19</f>
        <v>3.2295948326482677E-3</v>
      </c>
      <c r="O20" s="39">
        <f>O19/P19</f>
        <v>7.9271873165002935E-3</v>
      </c>
      <c r="P20" s="39">
        <f>P19/P19</f>
        <v>1</v>
      </c>
      <c r="Q20" s="39"/>
      <c r="R20" s="39"/>
      <c r="S20" s="39">
        <f>S19/Y19</f>
        <v>0.62214251554280253</v>
      </c>
      <c r="T20" s="39">
        <f>T19/Y19</f>
        <v>0.20573888091822096</v>
      </c>
      <c r="U20" s="39">
        <f>U19/Y19</f>
        <v>0.12754662840746053</v>
      </c>
      <c r="V20" s="39">
        <f>V19/Y19</f>
        <v>4.2754662840746055E-2</v>
      </c>
      <c r="W20" s="39">
        <f>W19/Y19</f>
        <v>5.2606408417025347E-4</v>
      </c>
      <c r="X20" s="39">
        <f>X19/Y19</f>
        <v>1.2912482065997131E-3</v>
      </c>
      <c r="Y20" s="39">
        <f>Y19/Y19</f>
        <v>1</v>
      </c>
      <c r="Z20" s="39"/>
    </row>
    <row r="21" spans="1:26" ht="12" customHeight="1">
      <c r="A21" s="26" t="s">
        <v>89</v>
      </c>
      <c r="B21" s="15">
        <f>SUM(B10:B17)</f>
        <v>0</v>
      </c>
      <c r="C21" s="15">
        <f t="shared" ref="C21:P21" si="13">SUM(C10:C17)</f>
        <v>3731</v>
      </c>
      <c r="D21" s="15">
        <f t="shared" si="13"/>
        <v>2505</v>
      </c>
      <c r="E21" s="15">
        <f t="shared" si="13"/>
        <v>40</v>
      </c>
      <c r="F21" s="65" t="s">
        <v>47</v>
      </c>
      <c r="G21" s="15">
        <f t="shared" si="13"/>
        <v>6276</v>
      </c>
      <c r="H21" s="15"/>
      <c r="I21" s="15"/>
      <c r="J21" s="15">
        <f t="shared" si="13"/>
        <v>0</v>
      </c>
      <c r="K21" s="15">
        <f t="shared" si="13"/>
        <v>515</v>
      </c>
      <c r="L21" s="15">
        <f t="shared" si="13"/>
        <v>63</v>
      </c>
      <c r="M21" s="15">
        <f t="shared" si="13"/>
        <v>11</v>
      </c>
      <c r="N21" s="15">
        <f>SUM(N10:N17)</f>
        <v>0</v>
      </c>
      <c r="O21" s="15">
        <f>SUM(O10:O17)</f>
        <v>9</v>
      </c>
      <c r="P21" s="15">
        <f t="shared" si="13"/>
        <v>598</v>
      </c>
      <c r="Q21" s="15"/>
      <c r="R21" s="15"/>
      <c r="S21" s="15">
        <f t="shared" ref="S21:V21" si="14">SUM(S10:S17)</f>
        <v>0</v>
      </c>
      <c r="T21" s="15">
        <f t="shared" si="14"/>
        <v>4246</v>
      </c>
      <c r="U21" s="15">
        <f t="shared" si="14"/>
        <v>2568</v>
      </c>
      <c r="V21" s="15">
        <f t="shared" si="14"/>
        <v>51</v>
      </c>
      <c r="W21" s="15">
        <f>SUM(W10:W17)</f>
        <v>0</v>
      </c>
      <c r="X21" s="15">
        <f>SUM(X10:X17)</f>
        <v>9</v>
      </c>
      <c r="Y21" s="15">
        <f>SUM(Y10:Y17)</f>
        <v>6874</v>
      </c>
      <c r="Z21" s="15"/>
    </row>
    <row r="22" spans="1:26" ht="12" customHeight="1">
      <c r="A22" s="26" t="s">
        <v>34</v>
      </c>
      <c r="B22" s="27">
        <f>B21/B19</f>
        <v>0</v>
      </c>
      <c r="C22" s="27">
        <f>C21/C19</f>
        <v>0.9957299172671471</v>
      </c>
      <c r="D22" s="27">
        <f>D21/D19</f>
        <v>0.98273832875637501</v>
      </c>
      <c r="E22" s="27">
        <f>E21/E19</f>
        <v>0.11019283746556474</v>
      </c>
      <c r="F22" s="65" t="s">
        <v>47</v>
      </c>
      <c r="G22" s="27">
        <f>G21/G19</f>
        <v>0.35854661791590492</v>
      </c>
      <c r="H22" s="27"/>
      <c r="I22" s="27"/>
      <c r="J22" s="27">
        <f t="shared" ref="J22:P22" si="15">J21/J19</f>
        <v>0</v>
      </c>
      <c r="K22" s="27">
        <f t="shared" si="15"/>
        <v>0.92792792792792789</v>
      </c>
      <c r="L22" s="27">
        <f t="shared" si="15"/>
        <v>0.53389830508474578</v>
      </c>
      <c r="M22" s="27">
        <f t="shared" si="15"/>
        <v>2.0715630885122412E-2</v>
      </c>
      <c r="N22" s="27">
        <f t="shared" si="15"/>
        <v>0</v>
      </c>
      <c r="O22" s="27">
        <f t="shared" ref="O22" si="16">O21/O19</f>
        <v>0.33333333333333331</v>
      </c>
      <c r="P22" s="27">
        <f t="shared" si="15"/>
        <v>0.17557251908396945</v>
      </c>
      <c r="Q22" s="27"/>
      <c r="R22" s="27"/>
      <c r="S22" s="27">
        <f t="shared" ref="S22:Y22" si="17">S21/S19</f>
        <v>0</v>
      </c>
      <c r="T22" s="27">
        <f t="shared" si="17"/>
        <v>0.98698279869827987</v>
      </c>
      <c r="U22" s="27">
        <f t="shared" si="17"/>
        <v>0.96287964004499438</v>
      </c>
      <c r="V22" s="27">
        <f t="shared" si="17"/>
        <v>5.7046979865771813E-2</v>
      </c>
      <c r="W22" s="27">
        <f t="shared" si="17"/>
        <v>0</v>
      </c>
      <c r="X22" s="27">
        <f t="shared" ref="X22" si="18">X21/X19</f>
        <v>0.33333333333333331</v>
      </c>
      <c r="Y22" s="27">
        <f t="shared" si="17"/>
        <v>0.32874222859875657</v>
      </c>
      <c r="Z22" s="27"/>
    </row>
    <row r="23" spans="1:26" ht="12" customHeight="1">
      <c r="A23" s="42" t="s">
        <v>35</v>
      </c>
      <c r="B23" s="43">
        <f>B21/G21</f>
        <v>0</v>
      </c>
      <c r="C23" s="43">
        <f>C21/G21</f>
        <v>0.59448693435309119</v>
      </c>
      <c r="D23" s="43">
        <f>D21/G21</f>
        <v>0.39913957934990441</v>
      </c>
      <c r="E23" s="43">
        <f>E21/G21</f>
        <v>6.3734862970044612E-3</v>
      </c>
      <c r="F23" s="18" t="s">
        <v>47</v>
      </c>
      <c r="G23" s="43">
        <f>G21/G21</f>
        <v>1</v>
      </c>
      <c r="H23" s="43"/>
      <c r="I23" s="43"/>
      <c r="J23" s="43">
        <f>J21/P21</f>
        <v>0</v>
      </c>
      <c r="K23" s="43">
        <f>K21/P21</f>
        <v>0.8612040133779264</v>
      </c>
      <c r="L23" s="43">
        <f>L21/P21</f>
        <v>0.10535117056856187</v>
      </c>
      <c r="M23" s="43">
        <f>M21/P21</f>
        <v>1.839464882943144E-2</v>
      </c>
      <c r="N23" s="43">
        <f>N21/P21</f>
        <v>0</v>
      </c>
      <c r="O23" s="43">
        <f>O21/P21</f>
        <v>1.5050167224080268E-2</v>
      </c>
      <c r="P23" s="43">
        <f>P21/P21</f>
        <v>1</v>
      </c>
      <c r="Q23" s="43"/>
      <c r="R23" s="43"/>
      <c r="S23" s="43">
        <f>S21/Y21</f>
        <v>0</v>
      </c>
      <c r="T23" s="43">
        <f>T21/Y21</f>
        <v>0.61768984579575215</v>
      </c>
      <c r="U23" s="43">
        <f>U21/Y21</f>
        <v>0.37358161187081756</v>
      </c>
      <c r="V23" s="43">
        <f>V21/Y21</f>
        <v>7.4192609834157694E-3</v>
      </c>
      <c r="W23" s="43">
        <f>W21/Y21</f>
        <v>0</v>
      </c>
      <c r="X23" s="43">
        <f>X21/Y21</f>
        <v>1.3092813500145475E-3</v>
      </c>
      <c r="Y23" s="43">
        <f>Y21/Y21</f>
        <v>1</v>
      </c>
      <c r="Z23" s="43"/>
    </row>
    <row r="24" spans="1:26" ht="12" customHeight="1">
      <c r="A24" s="19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9"/>
      <c r="M24" s="75"/>
      <c r="N24" s="295" t="s">
        <v>20</v>
      </c>
      <c r="O24" s="296"/>
      <c r="P24" s="296"/>
      <c r="Q24" s="79"/>
      <c r="R24" s="15"/>
      <c r="S24" s="40"/>
    </row>
    <row r="25" spans="1:26" ht="12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40"/>
    </row>
    <row r="26" spans="1:26" ht="12" customHeight="1">
      <c r="A26" s="22" t="s">
        <v>59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6"/>
      <c r="R26" s="76"/>
      <c r="S26" s="40"/>
    </row>
    <row r="27" spans="1:26" ht="12" customHeight="1">
      <c r="A27" s="1" t="s">
        <v>157</v>
      </c>
      <c r="B27" s="4"/>
      <c r="C27" s="4"/>
      <c r="D27" s="22"/>
      <c r="E27" s="22"/>
      <c r="F27" s="22"/>
      <c r="G27" s="22"/>
      <c r="H27" s="22"/>
      <c r="I27" s="22"/>
      <c r="J27" s="22"/>
      <c r="K27" s="22"/>
      <c r="L27" s="76"/>
      <c r="M27" s="76"/>
      <c r="N27" s="76"/>
      <c r="O27" s="76"/>
      <c r="P27" s="76"/>
      <c r="Q27" s="76"/>
      <c r="R27" s="76"/>
      <c r="S27" s="40"/>
      <c r="T27" s="291"/>
      <c r="U27" s="292"/>
    </row>
    <row r="28" spans="1:26" ht="12" customHeight="1">
      <c r="A28" s="92" t="s">
        <v>65</v>
      </c>
      <c r="B28" s="4"/>
      <c r="C28" s="4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40"/>
      <c r="T28" s="291"/>
      <c r="U28" s="292"/>
    </row>
    <row r="29" spans="1:26" ht="12" customHeight="1">
      <c r="A29" s="22" t="s">
        <v>46</v>
      </c>
      <c r="B29" s="4"/>
      <c r="C29" s="4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40"/>
      <c r="T29" s="40"/>
    </row>
    <row r="30" spans="1:26" ht="12" customHeight="1">
      <c r="A30" s="6"/>
      <c r="B30" s="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40"/>
      <c r="T30" s="41"/>
      <c r="U30" s="27"/>
    </row>
    <row r="31" spans="1:26" ht="12" customHeight="1">
      <c r="A31" s="8"/>
      <c r="B31" s="293" t="s">
        <v>2</v>
      </c>
      <c r="C31" s="293"/>
      <c r="D31" s="293"/>
      <c r="E31" s="293"/>
      <c r="F31" s="293"/>
      <c r="G31" s="293"/>
      <c r="H31" s="52"/>
      <c r="I31" s="8"/>
      <c r="J31" s="293" t="s">
        <v>22</v>
      </c>
      <c r="K31" s="294"/>
      <c r="L31" s="294"/>
      <c r="M31" s="294"/>
      <c r="N31" s="294"/>
      <c r="O31" s="294"/>
      <c r="P31" s="294"/>
      <c r="Q31" s="63"/>
      <c r="R31" s="8"/>
      <c r="S31" s="293" t="s">
        <v>48</v>
      </c>
      <c r="T31" s="294"/>
      <c r="U31" s="294"/>
      <c r="V31" s="294"/>
      <c r="W31" s="294"/>
      <c r="X31" s="294"/>
      <c r="Y31" s="294"/>
      <c r="Z31" s="71"/>
    </row>
    <row r="32" spans="1:26" ht="22.5">
      <c r="A32" s="9"/>
      <c r="B32" s="10" t="s">
        <v>4</v>
      </c>
      <c r="C32" s="10" t="s">
        <v>5</v>
      </c>
      <c r="D32" s="10" t="s">
        <v>6</v>
      </c>
      <c r="E32" s="10" t="s">
        <v>7</v>
      </c>
      <c r="F32" s="10" t="s">
        <v>10</v>
      </c>
      <c r="G32" s="10" t="s">
        <v>8</v>
      </c>
      <c r="H32" s="53" t="s">
        <v>33</v>
      </c>
      <c r="I32" s="10"/>
      <c r="J32" s="10" t="s">
        <v>4</v>
      </c>
      <c r="K32" s="10" t="s">
        <v>5</v>
      </c>
      <c r="L32" s="10" t="s">
        <v>6</v>
      </c>
      <c r="M32" s="10" t="s">
        <v>7</v>
      </c>
      <c r="N32" s="10" t="s">
        <v>9</v>
      </c>
      <c r="O32" s="10" t="s">
        <v>10</v>
      </c>
      <c r="P32" s="11" t="s">
        <v>8</v>
      </c>
      <c r="Q32" s="53" t="s">
        <v>33</v>
      </c>
      <c r="R32" s="10"/>
      <c r="S32" s="10" t="s">
        <v>4</v>
      </c>
      <c r="T32" s="10" t="s">
        <v>5</v>
      </c>
      <c r="U32" s="10" t="s">
        <v>6</v>
      </c>
      <c r="V32" s="10" t="s">
        <v>7</v>
      </c>
      <c r="W32" s="10" t="s">
        <v>9</v>
      </c>
      <c r="X32" s="10" t="s">
        <v>10</v>
      </c>
      <c r="Y32" s="11" t="s">
        <v>8</v>
      </c>
      <c r="Z32" s="53" t="s">
        <v>33</v>
      </c>
    </row>
    <row r="33" spans="1:26" ht="12" customHeight="1">
      <c r="A33" s="8"/>
      <c r="B33" s="8"/>
      <c r="C33" s="8"/>
      <c r="D33" s="8"/>
      <c r="E33" s="8"/>
      <c r="F33" s="55"/>
      <c r="G33" s="8"/>
      <c r="H33" s="8"/>
      <c r="I33" s="8"/>
      <c r="J33" s="8"/>
      <c r="K33" s="8"/>
      <c r="L33" s="8"/>
      <c r="M33" s="8"/>
      <c r="N33" s="8"/>
      <c r="O33" s="8"/>
      <c r="P33" s="8"/>
      <c r="Q33" s="29"/>
      <c r="R33" s="8"/>
      <c r="S33" s="15"/>
      <c r="T33" s="15"/>
      <c r="U33" s="15"/>
      <c r="V33" s="15"/>
      <c r="W33" s="15"/>
      <c r="X33" s="15"/>
      <c r="Y33" s="15"/>
      <c r="Z33" s="15"/>
    </row>
    <row r="34" spans="1:26" ht="12" customHeight="1">
      <c r="A34" s="16" t="s">
        <v>11</v>
      </c>
      <c r="B34" s="15">
        <v>2836540</v>
      </c>
      <c r="C34" s="15">
        <v>2420</v>
      </c>
      <c r="D34" s="15">
        <v>8620</v>
      </c>
      <c r="E34" s="15">
        <v>99870</v>
      </c>
      <c r="F34" s="65" t="s">
        <v>47</v>
      </c>
      <c r="G34" s="15">
        <v>2947440</v>
      </c>
      <c r="H34" s="27">
        <f>G34/G44</f>
        <v>0.71040624736379088</v>
      </c>
      <c r="I34" s="12"/>
      <c r="J34" s="15">
        <v>2089710</v>
      </c>
      <c r="K34" s="15">
        <v>39650</v>
      </c>
      <c r="L34" s="15">
        <v>66140</v>
      </c>
      <c r="M34" s="15">
        <v>584720</v>
      </c>
      <c r="N34" s="15" t="s">
        <v>64</v>
      </c>
      <c r="O34" s="15" t="s">
        <v>64</v>
      </c>
      <c r="P34" s="15">
        <v>2780220</v>
      </c>
      <c r="Q34" s="27">
        <f>P34/P44</f>
        <v>0.84076352221798845</v>
      </c>
      <c r="R34" s="12"/>
      <c r="S34" s="15">
        <f>B34+J34</f>
        <v>4926250</v>
      </c>
      <c r="T34" s="15">
        <f t="shared" ref="T34:V42" si="19">C34+K34</f>
        <v>42070</v>
      </c>
      <c r="U34" s="15">
        <f t="shared" si="19"/>
        <v>74760</v>
      </c>
      <c r="V34" s="15">
        <f>E34+M34</f>
        <v>684590</v>
      </c>
      <c r="W34" s="15" t="str">
        <f>N34</f>
        <v>?</v>
      </c>
      <c r="X34" s="15" t="str">
        <f>O34</f>
        <v>?</v>
      </c>
      <c r="Y34" s="15">
        <f>SUM(S34:X34)</f>
        <v>5727670</v>
      </c>
      <c r="Z34" s="27">
        <f>Y34/Y44</f>
        <v>0.76822184220232703</v>
      </c>
    </row>
    <row r="35" spans="1:26" ht="12" customHeight="1">
      <c r="A35" s="17" t="s">
        <v>12</v>
      </c>
      <c r="B35" s="15">
        <v>0</v>
      </c>
      <c r="C35" s="15">
        <v>364010</v>
      </c>
      <c r="D35" s="15">
        <v>399030</v>
      </c>
      <c r="E35" s="15">
        <v>8990</v>
      </c>
      <c r="F35" s="65" t="s">
        <v>47</v>
      </c>
      <c r="G35" s="15">
        <v>772030</v>
      </c>
      <c r="H35" s="27">
        <f>G35/G44</f>
        <v>0.18607840537967438</v>
      </c>
      <c r="I35" s="12"/>
      <c r="J35" s="15">
        <v>0</v>
      </c>
      <c r="K35" s="15">
        <v>120140</v>
      </c>
      <c r="L35" s="15">
        <v>45060</v>
      </c>
      <c r="M35" s="15">
        <v>7380</v>
      </c>
      <c r="N35" s="15">
        <v>0</v>
      </c>
      <c r="O35" s="15" t="s">
        <v>64</v>
      </c>
      <c r="P35" s="15">
        <v>172590</v>
      </c>
      <c r="Q35" s="27">
        <f>P35/P44</f>
        <v>5.2192767586594815E-2</v>
      </c>
      <c r="R35" s="12"/>
      <c r="S35" s="15">
        <f t="shared" ref="S35:S42" si="20">B35+J35</f>
        <v>0</v>
      </c>
      <c r="T35" s="15">
        <f t="shared" si="19"/>
        <v>484150</v>
      </c>
      <c r="U35" s="15">
        <f t="shared" si="19"/>
        <v>444090</v>
      </c>
      <c r="V35" s="15">
        <f t="shared" si="19"/>
        <v>16370</v>
      </c>
      <c r="W35" s="15">
        <f t="shared" ref="W35:X44" si="21">N35</f>
        <v>0</v>
      </c>
      <c r="X35" s="15" t="str">
        <f t="shared" si="21"/>
        <v>?</v>
      </c>
      <c r="Y35" s="15">
        <f>SUM(S35:X35)</f>
        <v>944610</v>
      </c>
      <c r="Z35" s="27">
        <f>Y35/Y44</f>
        <v>0.12669550347047581</v>
      </c>
    </row>
    <row r="36" spans="1:26" ht="12" customHeight="1">
      <c r="A36" s="17" t="s">
        <v>13</v>
      </c>
      <c r="B36" s="15">
        <v>0</v>
      </c>
      <c r="C36" s="15">
        <v>405240</v>
      </c>
      <c r="D36" s="15">
        <v>0</v>
      </c>
      <c r="E36" s="15">
        <v>0</v>
      </c>
      <c r="F36" s="65" t="s">
        <v>47</v>
      </c>
      <c r="G36" s="15">
        <v>405240</v>
      </c>
      <c r="H36" s="27">
        <f>G36/G44</f>
        <v>9.7672905192880133E-2</v>
      </c>
      <c r="I36" s="12"/>
      <c r="J36" s="15">
        <v>0</v>
      </c>
      <c r="K36" s="15">
        <v>317560</v>
      </c>
      <c r="L36" s="15">
        <v>0</v>
      </c>
      <c r="M36" s="15">
        <v>1320</v>
      </c>
      <c r="N36" s="15">
        <v>0</v>
      </c>
      <c r="O36" s="15" t="s">
        <v>64</v>
      </c>
      <c r="P36" s="15">
        <v>318880</v>
      </c>
      <c r="Q36" s="27">
        <f>P36/P44</f>
        <v>9.6432178735809462E-2</v>
      </c>
      <c r="R36" s="12"/>
      <c r="S36" s="15">
        <f t="shared" si="20"/>
        <v>0</v>
      </c>
      <c r="T36" s="15">
        <f t="shared" si="19"/>
        <v>722800</v>
      </c>
      <c r="U36" s="15">
        <f t="shared" si="19"/>
        <v>0</v>
      </c>
      <c r="V36" s="15">
        <f t="shared" si="19"/>
        <v>1320</v>
      </c>
      <c r="W36" s="15">
        <f t="shared" si="21"/>
        <v>0</v>
      </c>
      <c r="X36" s="15" t="str">
        <f t="shared" si="21"/>
        <v>?</v>
      </c>
      <c r="Y36" s="15">
        <f t="shared" ref="Y36:Y42" si="22">SUM(S36:X36)</f>
        <v>724120</v>
      </c>
      <c r="Z36" s="27">
        <f>Y36/Y44</f>
        <v>9.7122355229185525E-2</v>
      </c>
    </row>
    <row r="37" spans="1:26" ht="12" customHeight="1">
      <c r="A37" s="17" t="s">
        <v>14</v>
      </c>
      <c r="B37" s="15">
        <v>0</v>
      </c>
      <c r="C37" s="15">
        <v>430</v>
      </c>
      <c r="D37" s="15">
        <v>4050</v>
      </c>
      <c r="E37" s="15">
        <v>0</v>
      </c>
      <c r="F37" s="65" t="s">
        <v>47</v>
      </c>
      <c r="G37" s="15">
        <v>4480</v>
      </c>
      <c r="H37" s="27">
        <f>G37/G44</f>
        <v>1.0797912724906302E-3</v>
      </c>
      <c r="I37" s="12"/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27">
        <f>P37/P44</f>
        <v>0</v>
      </c>
      <c r="R37" s="12"/>
      <c r="S37" s="15">
        <f t="shared" si="20"/>
        <v>0</v>
      </c>
      <c r="T37" s="15">
        <f t="shared" si="19"/>
        <v>430</v>
      </c>
      <c r="U37" s="15">
        <f t="shared" si="19"/>
        <v>4050</v>
      </c>
      <c r="V37" s="15">
        <f t="shared" si="19"/>
        <v>0</v>
      </c>
      <c r="W37" s="15">
        <f t="shared" si="21"/>
        <v>0</v>
      </c>
      <c r="X37" s="15">
        <f t="shared" si="21"/>
        <v>0</v>
      </c>
      <c r="Y37" s="15">
        <f t="shared" si="22"/>
        <v>4480</v>
      </c>
      <c r="Z37" s="27">
        <f>Y37/Y44</f>
        <v>6.0087851658116218E-4</v>
      </c>
    </row>
    <row r="38" spans="1:26" ht="12" customHeight="1">
      <c r="A38" s="17" t="s">
        <v>15</v>
      </c>
      <c r="B38" s="15">
        <v>0</v>
      </c>
      <c r="C38" s="15">
        <v>4680</v>
      </c>
      <c r="D38" s="15">
        <v>4650</v>
      </c>
      <c r="E38" s="15">
        <v>220</v>
      </c>
      <c r="F38" s="65" t="s">
        <v>47</v>
      </c>
      <c r="G38" s="15">
        <v>9560</v>
      </c>
      <c r="H38" s="27">
        <f>G38/G44</f>
        <v>2.3041974475469696E-3</v>
      </c>
      <c r="I38" s="12"/>
      <c r="J38" s="15">
        <v>0</v>
      </c>
      <c r="K38" s="15">
        <v>19550</v>
      </c>
      <c r="L38" s="15">
        <v>7310</v>
      </c>
      <c r="M38" s="15">
        <v>760</v>
      </c>
      <c r="N38" s="15">
        <v>0</v>
      </c>
      <c r="O38" s="15" t="s">
        <v>64</v>
      </c>
      <c r="P38" s="15">
        <v>27620</v>
      </c>
      <c r="Q38" s="27">
        <f>P38/P44</f>
        <v>8.3525363041992515E-3</v>
      </c>
      <c r="R38" s="12"/>
      <c r="S38" s="15">
        <f t="shared" si="20"/>
        <v>0</v>
      </c>
      <c r="T38" s="15">
        <f t="shared" si="19"/>
        <v>24230</v>
      </c>
      <c r="U38" s="15">
        <f t="shared" si="19"/>
        <v>11960</v>
      </c>
      <c r="V38" s="15">
        <f t="shared" si="19"/>
        <v>980</v>
      </c>
      <c r="W38" s="15">
        <f t="shared" si="21"/>
        <v>0</v>
      </c>
      <c r="X38" s="15" t="str">
        <f t="shared" si="21"/>
        <v>?</v>
      </c>
      <c r="Y38" s="15">
        <f t="shared" si="22"/>
        <v>37170</v>
      </c>
      <c r="Z38" s="27">
        <f>Y38/Y44</f>
        <v>4.9854139422593298E-3</v>
      </c>
    </row>
    <row r="39" spans="1:26" ht="12" customHeight="1">
      <c r="A39" s="17" t="s">
        <v>16</v>
      </c>
      <c r="B39" s="15">
        <v>0</v>
      </c>
      <c r="C39" s="15">
        <v>8760</v>
      </c>
      <c r="D39" s="15">
        <v>0</v>
      </c>
      <c r="E39" s="15">
        <v>0</v>
      </c>
      <c r="F39" s="65" t="s">
        <v>47</v>
      </c>
      <c r="G39" s="15">
        <v>8760</v>
      </c>
      <c r="H39" s="27">
        <f>G39/G44</f>
        <v>2.111377577459357E-3</v>
      </c>
      <c r="I39" s="12"/>
      <c r="J39" s="15">
        <v>0</v>
      </c>
      <c r="K39" s="15">
        <v>5910</v>
      </c>
      <c r="L39" s="15">
        <v>0</v>
      </c>
      <c r="M39" s="15">
        <v>0</v>
      </c>
      <c r="N39" s="15">
        <v>0</v>
      </c>
      <c r="O39" s="15">
        <v>0</v>
      </c>
      <c r="P39" s="15">
        <v>5910</v>
      </c>
      <c r="Q39" s="27">
        <f>P39/P44</f>
        <v>1.7872371309854299E-3</v>
      </c>
      <c r="R39" s="12"/>
      <c r="S39" s="15">
        <f t="shared" si="20"/>
        <v>0</v>
      </c>
      <c r="T39" s="15">
        <f t="shared" si="19"/>
        <v>14670</v>
      </c>
      <c r="U39" s="15">
        <f t="shared" si="19"/>
        <v>0</v>
      </c>
      <c r="V39" s="15">
        <f t="shared" si="19"/>
        <v>0</v>
      </c>
      <c r="W39" s="15">
        <f t="shared" si="21"/>
        <v>0</v>
      </c>
      <c r="X39" s="15">
        <f t="shared" si="21"/>
        <v>0</v>
      </c>
      <c r="Y39" s="15">
        <f t="shared" si="22"/>
        <v>14670</v>
      </c>
      <c r="Z39" s="27">
        <f>Y39/Y44</f>
        <v>1.9676088924655468E-3</v>
      </c>
    </row>
    <row r="40" spans="1:26" ht="12" customHeight="1">
      <c r="A40" s="17" t="s">
        <v>17</v>
      </c>
      <c r="B40" s="15">
        <v>0</v>
      </c>
      <c r="C40" s="15">
        <v>930</v>
      </c>
      <c r="D40" s="15">
        <v>0</v>
      </c>
      <c r="E40" s="15">
        <v>0</v>
      </c>
      <c r="F40" s="65" t="s">
        <v>47</v>
      </c>
      <c r="G40" s="15">
        <v>930</v>
      </c>
      <c r="H40" s="27">
        <f>G40/G44</f>
        <v>2.2415309897684958E-4</v>
      </c>
      <c r="I40" s="12"/>
      <c r="J40" s="15">
        <v>0</v>
      </c>
      <c r="K40" s="15">
        <v>840</v>
      </c>
      <c r="L40" s="15">
        <v>0</v>
      </c>
      <c r="M40" s="15">
        <v>0</v>
      </c>
      <c r="N40" s="15">
        <v>0</v>
      </c>
      <c r="O40" s="15">
        <v>0</v>
      </c>
      <c r="P40" s="15">
        <v>840</v>
      </c>
      <c r="Q40" s="27">
        <f>P40/P44</f>
        <v>2.5402355161214233E-4</v>
      </c>
      <c r="R40" s="12"/>
      <c r="S40" s="15">
        <f t="shared" si="20"/>
        <v>0</v>
      </c>
      <c r="T40" s="15">
        <f t="shared" si="19"/>
        <v>1770</v>
      </c>
      <c r="U40" s="15">
        <f t="shared" si="19"/>
        <v>0</v>
      </c>
      <c r="V40" s="15">
        <f t="shared" si="19"/>
        <v>0</v>
      </c>
      <c r="W40" s="15">
        <f t="shared" si="21"/>
        <v>0</v>
      </c>
      <c r="X40" s="15">
        <f t="shared" si="21"/>
        <v>0</v>
      </c>
      <c r="Y40" s="15">
        <f t="shared" si="22"/>
        <v>1770</v>
      </c>
      <c r="Z40" s="27">
        <f>Y40/Y44</f>
        <v>2.3740066391711096E-4</v>
      </c>
    </row>
    <row r="41" spans="1:26" ht="12" customHeight="1">
      <c r="A41" s="17" t="s">
        <v>18</v>
      </c>
      <c r="B41" s="15">
        <v>0</v>
      </c>
      <c r="C41" s="15">
        <v>210</v>
      </c>
      <c r="D41" s="15">
        <v>0</v>
      </c>
      <c r="E41" s="15">
        <v>0</v>
      </c>
      <c r="F41" s="65" t="s">
        <v>47</v>
      </c>
      <c r="G41" s="15">
        <v>210</v>
      </c>
      <c r="H41" s="27">
        <f>G41/G44</f>
        <v>5.0615215897998287E-5</v>
      </c>
      <c r="I41" s="12"/>
      <c r="J41" s="15">
        <v>0</v>
      </c>
      <c r="K41" s="15">
        <v>430</v>
      </c>
      <c r="L41" s="15">
        <v>0</v>
      </c>
      <c r="M41" s="15">
        <v>0</v>
      </c>
      <c r="N41" s="15">
        <v>0</v>
      </c>
      <c r="O41" s="15">
        <v>0</v>
      </c>
      <c r="P41" s="15">
        <v>430</v>
      </c>
      <c r="Q41" s="27">
        <f>P41/P44</f>
        <v>1.3003586570621572E-4</v>
      </c>
      <c r="R41" s="12"/>
      <c r="S41" s="15">
        <f t="shared" si="20"/>
        <v>0</v>
      </c>
      <c r="T41" s="15">
        <f t="shared" si="19"/>
        <v>640</v>
      </c>
      <c r="U41" s="15">
        <f t="shared" si="19"/>
        <v>0</v>
      </c>
      <c r="V41" s="15">
        <f t="shared" si="19"/>
        <v>0</v>
      </c>
      <c r="W41" s="15">
        <f t="shared" si="21"/>
        <v>0</v>
      </c>
      <c r="X41" s="15">
        <f t="shared" si="21"/>
        <v>0</v>
      </c>
      <c r="Y41" s="15">
        <f t="shared" si="22"/>
        <v>640</v>
      </c>
      <c r="Z41" s="27">
        <f>Y41/Y44</f>
        <v>8.5839788083023173E-5</v>
      </c>
    </row>
    <row r="42" spans="1:26" ht="12" customHeight="1">
      <c r="A42" s="17" t="s">
        <v>19</v>
      </c>
      <c r="B42" s="15">
        <v>0</v>
      </c>
      <c r="C42" s="15">
        <v>310</v>
      </c>
      <c r="D42" s="15">
        <v>0</v>
      </c>
      <c r="E42" s="15">
        <v>0</v>
      </c>
      <c r="F42" s="65" t="s">
        <v>47</v>
      </c>
      <c r="G42" s="15">
        <v>310</v>
      </c>
      <c r="H42" s="27">
        <f>G42/G44</f>
        <v>7.4717699658949859E-5</v>
      </c>
      <c r="I42" s="12"/>
      <c r="J42" s="15">
        <v>0</v>
      </c>
      <c r="K42" s="15">
        <v>290</v>
      </c>
      <c r="L42" s="15">
        <v>0</v>
      </c>
      <c r="M42" s="15">
        <v>0</v>
      </c>
      <c r="N42" s="15">
        <v>0</v>
      </c>
      <c r="O42" s="15">
        <v>0</v>
      </c>
      <c r="P42" s="15">
        <v>290</v>
      </c>
      <c r="Q42" s="27">
        <f>P42/P44</f>
        <v>8.7698607104191991E-5</v>
      </c>
      <c r="R42" s="12"/>
      <c r="S42" s="15">
        <f t="shared" si="20"/>
        <v>0</v>
      </c>
      <c r="T42" s="15">
        <f t="shared" si="19"/>
        <v>600</v>
      </c>
      <c r="U42" s="15">
        <f t="shared" si="19"/>
        <v>0</v>
      </c>
      <c r="V42" s="15">
        <f t="shared" si="19"/>
        <v>0</v>
      </c>
      <c r="W42" s="15">
        <f t="shared" si="21"/>
        <v>0</v>
      </c>
      <c r="X42" s="15">
        <f>O42</f>
        <v>0</v>
      </c>
      <c r="Y42" s="15">
        <f t="shared" si="22"/>
        <v>600</v>
      </c>
      <c r="Z42" s="27">
        <f>Y42/Y44</f>
        <v>8.0474801327834223E-5</v>
      </c>
    </row>
    <row r="43" spans="1:26" ht="12" customHeight="1">
      <c r="A43" s="17"/>
      <c r="B43" s="15"/>
      <c r="C43" s="15"/>
      <c r="D43" s="15"/>
      <c r="E43" s="15"/>
      <c r="F43" s="65"/>
      <c r="G43" s="15"/>
      <c r="H43" s="15"/>
      <c r="I43" s="12"/>
      <c r="J43" s="15"/>
      <c r="K43" s="15"/>
      <c r="L43" s="15"/>
      <c r="M43" s="15"/>
      <c r="N43" s="15"/>
      <c r="O43" s="15"/>
      <c r="P43" s="15"/>
      <c r="Q43" s="15"/>
      <c r="R43" s="12"/>
      <c r="S43" s="15"/>
      <c r="T43" s="15"/>
      <c r="U43" s="15"/>
      <c r="V43" s="15"/>
      <c r="W43" s="15"/>
      <c r="X43" s="15"/>
      <c r="Y43" s="15"/>
      <c r="Z43" s="15"/>
    </row>
    <row r="44" spans="1:26" ht="12" customHeight="1">
      <c r="A44" s="13" t="s">
        <v>8</v>
      </c>
      <c r="B44" s="14">
        <v>2836540</v>
      </c>
      <c r="C44" s="14">
        <v>786980</v>
      </c>
      <c r="D44" s="14">
        <v>416350</v>
      </c>
      <c r="E44" s="14">
        <v>109090</v>
      </c>
      <c r="F44" s="66" t="s">
        <v>47</v>
      </c>
      <c r="G44" s="14">
        <v>4148950</v>
      </c>
      <c r="H44" s="39">
        <f>G44/G44</f>
        <v>1</v>
      </c>
      <c r="I44" s="14"/>
      <c r="J44" s="14">
        <v>2089710</v>
      </c>
      <c r="K44" s="14">
        <v>504380</v>
      </c>
      <c r="L44" s="14">
        <v>118520</v>
      </c>
      <c r="M44" s="14">
        <v>594180</v>
      </c>
      <c r="N44" s="14" t="s">
        <v>64</v>
      </c>
      <c r="O44" s="14" t="s">
        <v>64</v>
      </c>
      <c r="P44" s="14">
        <v>3306780</v>
      </c>
      <c r="Q44" s="39">
        <f>P44/P44</f>
        <v>1</v>
      </c>
      <c r="R44" s="14"/>
      <c r="S44" s="14">
        <f t="shared" ref="S44:V44" si="23">B44+J44</f>
        <v>4926250</v>
      </c>
      <c r="T44" s="14">
        <f t="shared" si="23"/>
        <v>1291360</v>
      </c>
      <c r="U44" s="14">
        <f t="shared" si="23"/>
        <v>534870</v>
      </c>
      <c r="V44" s="14">
        <f t="shared" si="23"/>
        <v>703270</v>
      </c>
      <c r="W44" s="14" t="str">
        <f t="shared" si="21"/>
        <v>?</v>
      </c>
      <c r="X44" s="14" t="str">
        <f>O44</f>
        <v>?</v>
      </c>
      <c r="Y44" s="14">
        <f t="shared" ref="Y44" si="24">SUM(S44:X44)</f>
        <v>7455750</v>
      </c>
      <c r="Z44" s="39">
        <f>Y44/Y44</f>
        <v>1</v>
      </c>
    </row>
    <row r="45" spans="1:26" ht="12" customHeight="1">
      <c r="A45" s="13" t="s">
        <v>33</v>
      </c>
      <c r="B45" s="39">
        <f>B44/G44</f>
        <v>0.68367659287289551</v>
      </c>
      <c r="C45" s="39">
        <f>C44/G44</f>
        <v>0.18968172670193664</v>
      </c>
      <c r="D45" s="39">
        <f>D44/G44</f>
        <v>0.10035069113872185</v>
      </c>
      <c r="E45" s="39">
        <f>E44/G44</f>
        <v>2.6293399534822064E-2</v>
      </c>
      <c r="F45" s="66" t="s">
        <v>47</v>
      </c>
      <c r="G45" s="39">
        <f>G44/G44</f>
        <v>1</v>
      </c>
      <c r="H45" s="39"/>
      <c r="I45" s="39"/>
      <c r="J45" s="39">
        <f>J44/P44</f>
        <v>0.63194709052310705</v>
      </c>
      <c r="K45" s="39">
        <f>K44/P44</f>
        <v>0.15252904638349088</v>
      </c>
      <c r="L45" s="39">
        <f>L44/P44</f>
        <v>3.5841513496513225E-2</v>
      </c>
      <c r="M45" s="39">
        <f>M44/P44</f>
        <v>0.17968537368678897</v>
      </c>
      <c r="N45" s="39" t="s">
        <v>64</v>
      </c>
      <c r="O45" s="39" t="s">
        <v>64</v>
      </c>
      <c r="P45" s="39">
        <f>P44/P44</f>
        <v>1</v>
      </c>
      <c r="Q45" s="39"/>
      <c r="R45" s="39"/>
      <c r="S45" s="39">
        <f>S44/Y44</f>
        <v>0.66073165006873891</v>
      </c>
      <c r="T45" s="39">
        <f>T44/Y44</f>
        <v>0.17320323240452001</v>
      </c>
      <c r="U45" s="39">
        <f>U44/Y44</f>
        <v>7.1739261643697816E-2</v>
      </c>
      <c r="V45" s="39">
        <f>V44/Y44</f>
        <v>9.4325855883043291E-2</v>
      </c>
      <c r="W45" s="39" t="s">
        <v>64</v>
      </c>
      <c r="X45" s="39" t="s">
        <v>64</v>
      </c>
      <c r="Y45" s="39">
        <f>Y44/Y44</f>
        <v>1</v>
      </c>
      <c r="Z45" s="39"/>
    </row>
    <row r="46" spans="1:26" ht="12" customHeight="1">
      <c r="A46" s="26" t="s">
        <v>89</v>
      </c>
      <c r="B46" s="15">
        <f>SUM(B35:B42)</f>
        <v>0</v>
      </c>
      <c r="C46" s="15">
        <f t="shared" ref="C46:P46" si="25">SUM(C35:C42)</f>
        <v>784570</v>
      </c>
      <c r="D46" s="15">
        <f t="shared" si="25"/>
        <v>407730</v>
      </c>
      <c r="E46" s="15">
        <f t="shared" si="25"/>
        <v>9210</v>
      </c>
      <c r="F46" s="65" t="s">
        <v>47</v>
      </c>
      <c r="G46" s="15">
        <f t="shared" si="25"/>
        <v>1201520</v>
      </c>
      <c r="H46" s="15"/>
      <c r="I46" s="15"/>
      <c r="J46" s="15">
        <f t="shared" si="25"/>
        <v>0</v>
      </c>
      <c r="K46" s="15">
        <f t="shared" si="25"/>
        <v>464720</v>
      </c>
      <c r="L46" s="15">
        <f t="shared" si="25"/>
        <v>52370</v>
      </c>
      <c r="M46" s="15">
        <f t="shared" si="25"/>
        <v>9460</v>
      </c>
      <c r="N46" s="15">
        <v>0</v>
      </c>
      <c r="O46" s="15" t="s">
        <v>64</v>
      </c>
      <c r="P46" s="15">
        <f t="shared" si="25"/>
        <v>526560</v>
      </c>
      <c r="Q46" s="15"/>
      <c r="R46" s="15"/>
      <c r="S46" s="15">
        <f t="shared" ref="S46:V46" si="26">SUM(S35:S42)</f>
        <v>0</v>
      </c>
      <c r="T46" s="15">
        <f t="shared" si="26"/>
        <v>1249290</v>
      </c>
      <c r="U46" s="15">
        <f t="shared" si="26"/>
        <v>460100</v>
      </c>
      <c r="V46" s="15">
        <f t="shared" si="26"/>
        <v>18670</v>
      </c>
      <c r="W46" s="15">
        <v>0</v>
      </c>
      <c r="X46" s="15" t="s">
        <v>64</v>
      </c>
      <c r="Y46" s="15">
        <f>SUM(Y35:Y42)</f>
        <v>1728060</v>
      </c>
      <c r="Z46" s="15"/>
    </row>
    <row r="47" spans="1:26" ht="12" customHeight="1">
      <c r="A47" s="26" t="s">
        <v>34</v>
      </c>
      <c r="B47" s="27">
        <f>B46/B44</f>
        <v>0</v>
      </c>
      <c r="C47" s="27">
        <f>C46/C44</f>
        <v>0.99693766042339071</v>
      </c>
      <c r="D47" s="27">
        <f>D46/D44</f>
        <v>0.97929626516152279</v>
      </c>
      <c r="E47" s="27">
        <f>E46/E44</f>
        <v>8.4425703547529568E-2</v>
      </c>
      <c r="F47" s="65" t="s">
        <v>47</v>
      </c>
      <c r="G47" s="27">
        <f>G46/G44</f>
        <v>0.28959616288458528</v>
      </c>
      <c r="H47" s="27"/>
      <c r="I47" s="27"/>
      <c r="J47" s="27">
        <f t="shared" ref="J47:P47" si="27">J46/J44</f>
        <v>0</v>
      </c>
      <c r="K47" s="27">
        <f t="shared" si="27"/>
        <v>0.92136880923113529</v>
      </c>
      <c r="L47" s="27">
        <f t="shared" si="27"/>
        <v>0.44186635167060412</v>
      </c>
      <c r="M47" s="27">
        <f t="shared" si="27"/>
        <v>1.5921101349759333E-2</v>
      </c>
      <c r="N47" s="27">
        <v>0</v>
      </c>
      <c r="O47" s="15" t="s">
        <v>64</v>
      </c>
      <c r="P47" s="27">
        <f t="shared" si="27"/>
        <v>0.1592364777820115</v>
      </c>
      <c r="Q47" s="27"/>
      <c r="R47" s="27"/>
      <c r="S47" s="27">
        <f t="shared" ref="S47:Y47" si="28">S46/S44</f>
        <v>0</v>
      </c>
      <c r="T47" s="27">
        <f t="shared" si="28"/>
        <v>0.96742194275802251</v>
      </c>
      <c r="U47" s="27">
        <f t="shared" si="28"/>
        <v>0.86020902275319233</v>
      </c>
      <c r="V47" s="27">
        <f t="shared" si="28"/>
        <v>2.6547414222133747E-2</v>
      </c>
      <c r="W47" s="27">
        <v>0</v>
      </c>
      <c r="X47" s="15" t="s">
        <v>64</v>
      </c>
      <c r="Y47" s="27">
        <f t="shared" si="28"/>
        <v>0.23177547530429535</v>
      </c>
      <c r="Z47" s="27"/>
    </row>
    <row r="48" spans="1:26" ht="12" customHeight="1">
      <c r="A48" s="42" t="s">
        <v>35</v>
      </c>
      <c r="B48" s="43">
        <f>B46/G46</f>
        <v>0</v>
      </c>
      <c r="C48" s="43">
        <f>C46/G46</f>
        <v>0.65298122378320789</v>
      </c>
      <c r="D48" s="43">
        <f>D46/G46</f>
        <v>0.33934516279379451</v>
      </c>
      <c r="E48" s="43">
        <f>E46/G46</f>
        <v>7.6652906318663023E-3</v>
      </c>
      <c r="F48" s="18" t="s">
        <v>47</v>
      </c>
      <c r="G48" s="43">
        <f>G46/G46</f>
        <v>1</v>
      </c>
      <c r="H48" s="43"/>
      <c r="I48" s="43"/>
      <c r="J48" s="43">
        <f>J46/P46</f>
        <v>0</v>
      </c>
      <c r="K48" s="43">
        <f>K46/P46</f>
        <v>0.88255849285931331</v>
      </c>
      <c r="L48" s="43">
        <f>L46/P46</f>
        <v>9.9456852020662415E-2</v>
      </c>
      <c r="M48" s="43">
        <f>M46/P46</f>
        <v>1.7965663931935581E-2</v>
      </c>
      <c r="N48" s="43">
        <v>0</v>
      </c>
      <c r="O48" s="6" t="s">
        <v>64</v>
      </c>
      <c r="P48" s="43">
        <f>P46/P46</f>
        <v>1</v>
      </c>
      <c r="Q48" s="43"/>
      <c r="R48" s="43"/>
      <c r="S48" s="43">
        <f>S46/Y46</f>
        <v>0</v>
      </c>
      <c r="T48" s="43">
        <f>T46/Y46</f>
        <v>0.7229436477900073</v>
      </c>
      <c r="U48" s="43">
        <f>U46/Y46</f>
        <v>0.26625232920153236</v>
      </c>
      <c r="V48" s="43">
        <f>V46/Y46</f>
        <v>1.0804023008460355E-2</v>
      </c>
      <c r="W48" s="43">
        <v>0</v>
      </c>
      <c r="X48" s="6" t="s">
        <v>64</v>
      </c>
      <c r="Y48" s="43">
        <f>Y46/Y46</f>
        <v>1</v>
      </c>
      <c r="Z48" s="43"/>
    </row>
    <row r="49" spans="1:25" ht="12" customHeight="1">
      <c r="A49" s="8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9"/>
      <c r="M49" s="75"/>
      <c r="N49" s="295" t="s">
        <v>20</v>
      </c>
      <c r="O49" s="296"/>
      <c r="P49" s="296"/>
      <c r="Q49" s="79"/>
      <c r="R49" s="15"/>
      <c r="S49" s="40"/>
    </row>
    <row r="50" spans="1:25" ht="12" customHeight="1">
      <c r="A50" s="225" t="s">
        <v>29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9"/>
      <c r="M50" s="79"/>
      <c r="N50" s="24"/>
      <c r="O50" s="79"/>
      <c r="P50" s="79"/>
      <c r="Q50" s="79"/>
      <c r="R50" s="15"/>
      <c r="S50" s="40"/>
    </row>
    <row r="51" spans="1:25" ht="12" customHeight="1">
      <c r="A51" s="8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9"/>
      <c r="M51" s="79"/>
      <c r="N51" s="24"/>
      <c r="O51" s="79"/>
      <c r="P51" s="79"/>
      <c r="Q51" s="79"/>
      <c r="R51" s="6"/>
      <c r="S51" s="40"/>
    </row>
    <row r="52" spans="1:25" ht="12" customHeight="1">
      <c r="A52" s="29"/>
      <c r="B52" s="293" t="s">
        <v>2</v>
      </c>
      <c r="C52" s="293"/>
      <c r="D52" s="293"/>
      <c r="E52" s="293"/>
      <c r="F52" s="293"/>
      <c r="G52" s="293"/>
      <c r="H52" s="56"/>
      <c r="I52" s="29"/>
      <c r="J52" s="293" t="s">
        <v>22</v>
      </c>
      <c r="K52" s="294"/>
      <c r="L52" s="294"/>
      <c r="M52" s="294"/>
      <c r="N52" s="294"/>
      <c r="O52" s="294"/>
      <c r="P52" s="294"/>
      <c r="Q52" s="63"/>
      <c r="R52" s="8"/>
      <c r="S52" s="293" t="s">
        <v>48</v>
      </c>
      <c r="T52" s="294"/>
      <c r="U52" s="294"/>
      <c r="V52" s="294"/>
      <c r="W52" s="294"/>
      <c r="X52" s="294"/>
      <c r="Y52" s="294"/>
    </row>
    <row r="53" spans="1:25" ht="21" customHeight="1">
      <c r="A53" s="9"/>
      <c r="B53" s="10" t="s">
        <v>4</v>
      </c>
      <c r="C53" s="10" t="s">
        <v>5</v>
      </c>
      <c r="D53" s="10" t="s">
        <v>6</v>
      </c>
      <c r="E53" s="10" t="s">
        <v>7</v>
      </c>
      <c r="F53" s="10" t="s">
        <v>10</v>
      </c>
      <c r="G53" s="10" t="s">
        <v>8</v>
      </c>
      <c r="H53" s="10"/>
      <c r="I53" s="10"/>
      <c r="J53" s="10" t="s">
        <v>4</v>
      </c>
      <c r="K53" s="10" t="s">
        <v>5</v>
      </c>
      <c r="L53" s="10" t="s">
        <v>6</v>
      </c>
      <c r="M53" s="10" t="s">
        <v>7</v>
      </c>
      <c r="N53" s="10" t="s">
        <v>9</v>
      </c>
      <c r="O53" s="10" t="s">
        <v>10</v>
      </c>
      <c r="P53" s="11" t="s">
        <v>8</v>
      </c>
      <c r="Q53" s="64"/>
      <c r="R53" s="10"/>
      <c r="S53" s="10" t="s">
        <v>4</v>
      </c>
      <c r="T53" s="10" t="s">
        <v>5</v>
      </c>
      <c r="U53" s="10" t="s">
        <v>6</v>
      </c>
      <c r="V53" s="10" t="s">
        <v>7</v>
      </c>
      <c r="W53" s="10" t="s">
        <v>9</v>
      </c>
      <c r="X53" s="10" t="s">
        <v>10</v>
      </c>
      <c r="Y53" s="11" t="s">
        <v>8</v>
      </c>
    </row>
    <row r="54" spans="1:25" ht="12" customHeight="1">
      <c r="A54" s="8"/>
      <c r="B54" s="14"/>
      <c r="C54" s="14"/>
      <c r="D54" s="14"/>
      <c r="E54" s="14"/>
      <c r="F54" s="66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5"/>
      <c r="T54" s="15"/>
      <c r="U54" s="15"/>
      <c r="V54" s="15"/>
      <c r="W54" s="15"/>
      <c r="X54" s="15"/>
      <c r="Y54" s="15"/>
    </row>
    <row r="55" spans="1:25" s="222" customFormat="1" ht="12" customHeight="1">
      <c r="A55" s="16" t="s">
        <v>11</v>
      </c>
      <c r="B55" s="15">
        <f>B34/B9</f>
        <v>261.55278930382667</v>
      </c>
      <c r="C55" s="15">
        <f>C34/C9</f>
        <v>151.25</v>
      </c>
      <c r="D55" s="15">
        <f>D34/D9</f>
        <v>195.90909090909091</v>
      </c>
      <c r="E55" s="15">
        <f>E34/E9</f>
        <v>309.19504643962847</v>
      </c>
      <c r="F55" s="65" t="s">
        <v>47</v>
      </c>
      <c r="G55" s="15">
        <f>G34/G9</f>
        <v>262.50801567509797</v>
      </c>
      <c r="H55" s="15"/>
      <c r="I55" s="15"/>
      <c r="J55" s="15">
        <f t="shared" ref="J55:P55" si="29">J34/J9</f>
        <v>965.67005545286509</v>
      </c>
      <c r="K55" s="15">
        <f t="shared" si="29"/>
        <v>991.25</v>
      </c>
      <c r="L55" s="15">
        <f t="shared" si="29"/>
        <v>1202.5454545454545</v>
      </c>
      <c r="M55" s="15">
        <f t="shared" si="29"/>
        <v>1124.4615384615386</v>
      </c>
      <c r="N55" s="15" t="s">
        <v>64</v>
      </c>
      <c r="O55" s="15" t="s">
        <v>64</v>
      </c>
      <c r="P55" s="15">
        <f t="shared" si="29"/>
        <v>990.10683760683764</v>
      </c>
      <c r="Q55" s="15"/>
      <c r="R55" s="15"/>
      <c r="S55" s="15">
        <f t="shared" ref="S55:V55" si="30">S34/S9</f>
        <v>378.68014451533554</v>
      </c>
      <c r="T55" s="15">
        <f t="shared" si="30"/>
        <v>751.25</v>
      </c>
      <c r="U55" s="15">
        <f t="shared" si="30"/>
        <v>755.15151515151513</v>
      </c>
      <c r="V55" s="15">
        <f t="shared" si="30"/>
        <v>812.0877817319099</v>
      </c>
      <c r="W55" s="15" t="s">
        <v>64</v>
      </c>
      <c r="X55" s="15" t="s">
        <v>64</v>
      </c>
      <c r="Y55" s="15">
        <f t="shared" ref="Y55:Y63" si="31">Y34/Y9</f>
        <v>408.0699629524081</v>
      </c>
    </row>
    <row r="56" spans="1:25" s="222" customFormat="1" ht="12" customHeight="1">
      <c r="A56" s="17" t="s">
        <v>12</v>
      </c>
      <c r="B56" s="15"/>
      <c r="C56" s="15">
        <f>C35/C10</f>
        <v>185.34114052953157</v>
      </c>
      <c r="D56" s="15">
        <f>D35/D10</f>
        <v>162.67019975540154</v>
      </c>
      <c r="E56" s="15">
        <f>E35/E10</f>
        <v>230.51282051282053</v>
      </c>
      <c r="F56" s="65" t="s">
        <v>47</v>
      </c>
      <c r="G56" s="15">
        <f>G35/G10</f>
        <v>173.25628366247756</v>
      </c>
      <c r="H56" s="15"/>
      <c r="I56" s="15"/>
      <c r="J56" s="15"/>
      <c r="K56" s="15">
        <f>K35/K10</f>
        <v>876.93430656934311</v>
      </c>
      <c r="L56" s="15">
        <f>L35/L10</f>
        <v>804.64285714285711</v>
      </c>
      <c r="M56" s="15">
        <f>M35/M10</f>
        <v>820</v>
      </c>
      <c r="N56" s="15"/>
      <c r="O56" s="15" t="s">
        <v>64</v>
      </c>
      <c r="P56" s="15">
        <f>P35/P10</f>
        <v>850.19704433497532</v>
      </c>
      <c r="Q56" s="15"/>
      <c r="R56" s="15"/>
      <c r="S56" s="15"/>
      <c r="T56" s="15">
        <f>T35/T10</f>
        <v>230.43788672060924</v>
      </c>
      <c r="U56" s="15">
        <f>U35/U10</f>
        <v>176.99880430450378</v>
      </c>
      <c r="V56" s="15">
        <f>V35/V10</f>
        <v>341.04166666666669</v>
      </c>
      <c r="W56" s="15"/>
      <c r="X56" s="15" t="s">
        <v>64</v>
      </c>
      <c r="Y56" s="15">
        <f t="shared" si="31"/>
        <v>202.74951706374759</v>
      </c>
    </row>
    <row r="57" spans="1:25" s="222" customFormat="1" ht="12" customHeight="1">
      <c r="A57" s="17" t="s">
        <v>13</v>
      </c>
      <c r="B57" s="15"/>
      <c r="C57" s="15">
        <f t="shared" ref="C57:C63" si="32">C36/C11</f>
        <v>237.25995316159251</v>
      </c>
      <c r="D57" s="15"/>
      <c r="E57" s="15"/>
      <c r="F57" s="65" t="s">
        <v>47</v>
      </c>
      <c r="G57" s="15">
        <f t="shared" ref="G57:G63" si="33">G36/G11</f>
        <v>237.25995316159251</v>
      </c>
      <c r="H57" s="15"/>
      <c r="I57" s="15"/>
      <c r="J57" s="15"/>
      <c r="K57" s="15">
        <f>K36/K11</f>
        <v>923.1395348837209</v>
      </c>
      <c r="L57" s="15"/>
      <c r="M57" s="15">
        <f>M36/M11</f>
        <v>1320</v>
      </c>
      <c r="N57" s="15"/>
      <c r="O57" s="15" t="s">
        <v>64</v>
      </c>
      <c r="P57" s="15">
        <f>P36/P11</f>
        <v>921.61849710982654</v>
      </c>
      <c r="Q57" s="15"/>
      <c r="R57" s="15"/>
      <c r="S57" s="15"/>
      <c r="T57" s="15">
        <f>T36/T11</f>
        <v>352.24171539961014</v>
      </c>
      <c r="U57" s="15"/>
      <c r="V57" s="15">
        <f>V36/V11</f>
        <v>1320</v>
      </c>
      <c r="W57" s="15"/>
      <c r="X57" s="15" t="s">
        <v>64</v>
      </c>
      <c r="Y57" s="15">
        <f t="shared" si="31"/>
        <v>352.54138266796497</v>
      </c>
    </row>
    <row r="58" spans="1:25" s="222" customFormat="1" ht="12" customHeight="1">
      <c r="A58" s="17" t="s">
        <v>14</v>
      </c>
      <c r="B58" s="15"/>
      <c r="C58" s="15">
        <f t="shared" si="32"/>
        <v>215</v>
      </c>
      <c r="D58" s="15">
        <f>D37/D12</f>
        <v>168.75</v>
      </c>
      <c r="E58" s="15"/>
      <c r="F58" s="65" t="s">
        <v>47</v>
      </c>
      <c r="G58" s="15">
        <f t="shared" si="33"/>
        <v>172.30769230769232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>
        <f t="shared" ref="T58:U58" si="34">T37/T12</f>
        <v>215</v>
      </c>
      <c r="U58" s="15">
        <f t="shared" si="34"/>
        <v>168.75</v>
      </c>
      <c r="V58" s="15"/>
      <c r="W58" s="15"/>
      <c r="X58" s="15"/>
      <c r="Y58" s="15">
        <f t="shared" si="31"/>
        <v>172.30769230769232</v>
      </c>
    </row>
    <row r="59" spans="1:25" s="222" customFormat="1" ht="12" customHeight="1">
      <c r="A59" s="17" t="s">
        <v>15</v>
      </c>
      <c r="B59" s="15"/>
      <c r="C59" s="15">
        <f t="shared" si="32"/>
        <v>203.47826086956522</v>
      </c>
      <c r="D59" s="15">
        <f>D38/D13</f>
        <v>166.07142857142858</v>
      </c>
      <c r="E59" s="15">
        <f>E38/E13</f>
        <v>220</v>
      </c>
      <c r="F59" s="65" t="s">
        <v>47</v>
      </c>
      <c r="G59" s="15">
        <f t="shared" si="33"/>
        <v>183.84615384615384</v>
      </c>
      <c r="H59" s="15"/>
      <c r="I59" s="15"/>
      <c r="J59" s="15"/>
      <c r="K59" s="15">
        <f>K38/K13</f>
        <v>888.63636363636363</v>
      </c>
      <c r="L59" s="15">
        <f>L38/L13</f>
        <v>1044.2857142857142</v>
      </c>
      <c r="M59" s="15">
        <f>M38/M13</f>
        <v>760</v>
      </c>
      <c r="N59" s="15"/>
      <c r="O59" s="15" t="s">
        <v>64</v>
      </c>
      <c r="P59" s="15">
        <f>P38/P13</f>
        <v>746.48648648648646</v>
      </c>
      <c r="Q59" s="15"/>
      <c r="R59" s="15"/>
      <c r="S59" s="15"/>
      <c r="T59" s="15">
        <f>T38/T13</f>
        <v>538.44444444444446</v>
      </c>
      <c r="U59" s="15">
        <f>U38/U13</f>
        <v>341.71428571428572</v>
      </c>
      <c r="V59" s="15">
        <f>V38/V13</f>
        <v>490</v>
      </c>
      <c r="W59" s="15"/>
      <c r="X59" s="15" t="s">
        <v>64</v>
      </c>
      <c r="Y59" s="15">
        <f t="shared" si="31"/>
        <v>417.64044943820227</v>
      </c>
    </row>
    <row r="60" spans="1:25" s="222" customFormat="1" ht="12" customHeight="1">
      <c r="A60" s="17" t="s">
        <v>16</v>
      </c>
      <c r="B60" s="15"/>
      <c r="C60" s="15">
        <f t="shared" si="32"/>
        <v>312.85714285714283</v>
      </c>
      <c r="D60" s="15"/>
      <c r="E60" s="15"/>
      <c r="F60" s="65" t="s">
        <v>47</v>
      </c>
      <c r="G60" s="15">
        <f t="shared" si="33"/>
        <v>312.85714285714283</v>
      </c>
      <c r="H60" s="15"/>
      <c r="I60" s="15"/>
      <c r="J60" s="15"/>
      <c r="K60" s="15">
        <f>K39/K14</f>
        <v>738.75</v>
      </c>
      <c r="L60" s="15"/>
      <c r="M60" s="15"/>
      <c r="N60" s="15"/>
      <c r="O60" s="15"/>
      <c r="P60" s="15">
        <f>P39/P14</f>
        <v>738.75</v>
      </c>
      <c r="Q60" s="15"/>
      <c r="R60" s="15"/>
      <c r="S60" s="15"/>
      <c r="T60" s="15">
        <f>T39/T14</f>
        <v>407.5</v>
      </c>
      <c r="U60" s="15"/>
      <c r="V60" s="15"/>
      <c r="W60" s="15"/>
      <c r="X60" s="15"/>
      <c r="Y60" s="15">
        <f t="shared" si="31"/>
        <v>407.5</v>
      </c>
    </row>
    <row r="61" spans="1:25" s="222" customFormat="1" ht="12" customHeight="1">
      <c r="A61" s="17" t="s">
        <v>17</v>
      </c>
      <c r="B61" s="15"/>
      <c r="C61" s="15">
        <f t="shared" si="32"/>
        <v>232.5</v>
      </c>
      <c r="D61" s="15"/>
      <c r="E61" s="15"/>
      <c r="F61" s="65" t="s">
        <v>47</v>
      </c>
      <c r="G61" s="15">
        <f t="shared" si="33"/>
        <v>232.5</v>
      </c>
      <c r="H61" s="15"/>
      <c r="I61" s="15"/>
      <c r="J61" s="15"/>
      <c r="K61" s="15">
        <f>K40/K15</f>
        <v>420</v>
      </c>
      <c r="L61" s="15"/>
      <c r="M61" s="15"/>
      <c r="N61" s="15"/>
      <c r="O61" s="15"/>
      <c r="P61" s="15">
        <f>P40/P15</f>
        <v>420</v>
      </c>
      <c r="Q61" s="15"/>
      <c r="R61" s="15"/>
      <c r="S61" s="15"/>
      <c r="T61" s="15">
        <f>T40/T15</f>
        <v>295</v>
      </c>
      <c r="U61" s="15"/>
      <c r="V61" s="15"/>
      <c r="W61" s="15"/>
      <c r="X61" s="15"/>
      <c r="Y61" s="15">
        <f t="shared" si="31"/>
        <v>295</v>
      </c>
    </row>
    <row r="62" spans="1:25" s="222" customFormat="1" ht="12" customHeight="1">
      <c r="A62" s="17" t="s">
        <v>18</v>
      </c>
      <c r="B62" s="15"/>
      <c r="C62" s="15">
        <f t="shared" si="32"/>
        <v>210</v>
      </c>
      <c r="D62" s="15"/>
      <c r="E62" s="15"/>
      <c r="F62" s="65" t="s">
        <v>47</v>
      </c>
      <c r="G62" s="15">
        <f t="shared" si="33"/>
        <v>210</v>
      </c>
      <c r="H62" s="15"/>
      <c r="I62" s="15"/>
      <c r="J62" s="15"/>
      <c r="K62" s="15">
        <f>K41/K16</f>
        <v>430</v>
      </c>
      <c r="L62" s="15"/>
      <c r="M62" s="15"/>
      <c r="N62" s="15"/>
      <c r="O62" s="15"/>
      <c r="P62" s="15">
        <f>P41/P16</f>
        <v>430</v>
      </c>
      <c r="Q62" s="15"/>
      <c r="R62" s="15"/>
      <c r="S62" s="15"/>
      <c r="T62" s="15"/>
      <c r="U62" s="15"/>
      <c r="V62" s="15"/>
      <c r="W62" s="15"/>
      <c r="X62" s="15"/>
      <c r="Y62" s="15">
        <f t="shared" si="31"/>
        <v>320</v>
      </c>
    </row>
    <row r="63" spans="1:25" s="222" customFormat="1" ht="12" customHeight="1">
      <c r="A63" s="17" t="s">
        <v>19</v>
      </c>
      <c r="B63" s="15"/>
      <c r="C63" s="15">
        <f t="shared" si="32"/>
        <v>310</v>
      </c>
      <c r="D63" s="15"/>
      <c r="E63" s="15"/>
      <c r="F63" s="65" t="s">
        <v>47</v>
      </c>
      <c r="G63" s="15">
        <f t="shared" si="33"/>
        <v>310</v>
      </c>
      <c r="H63" s="15"/>
      <c r="I63" s="15"/>
      <c r="J63" s="15"/>
      <c r="K63" s="15">
        <f>K42/K17</f>
        <v>290</v>
      </c>
      <c r="L63" s="15"/>
      <c r="M63" s="15"/>
      <c r="N63" s="15"/>
      <c r="O63" s="15"/>
      <c r="P63" s="15">
        <f>P42/P17</f>
        <v>290</v>
      </c>
      <c r="Q63" s="15"/>
      <c r="R63" s="15"/>
      <c r="S63" s="15"/>
      <c r="T63" s="15">
        <f>T42/T17</f>
        <v>300</v>
      </c>
      <c r="U63" s="15"/>
      <c r="V63" s="15"/>
      <c r="W63" s="15"/>
      <c r="X63" s="15"/>
      <c r="Y63" s="15">
        <f t="shared" si="31"/>
        <v>300</v>
      </c>
    </row>
    <row r="64" spans="1:25" ht="12" customHeight="1">
      <c r="A64" s="17"/>
      <c r="B64" s="14"/>
      <c r="C64" s="14"/>
      <c r="D64" s="14"/>
      <c r="E64" s="14"/>
      <c r="F64" s="65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spans="1:25" ht="12" customHeight="1">
      <c r="A65" s="13" t="s">
        <v>8</v>
      </c>
      <c r="B65" s="14">
        <f>B44/B19</f>
        <v>261.55278930382667</v>
      </c>
      <c r="C65" s="14">
        <f>C44/C19</f>
        <v>210.02935681878836</v>
      </c>
      <c r="D65" s="14">
        <f>D44/D19</f>
        <v>163.33856414280109</v>
      </c>
      <c r="E65" s="14">
        <f>E44/E19</f>
        <v>300.52341597796141</v>
      </c>
      <c r="F65" s="66" t="s">
        <v>47</v>
      </c>
      <c r="G65" s="14">
        <f>G44/G19</f>
        <v>237.02867915904935</v>
      </c>
      <c r="H65" s="14"/>
      <c r="I65" s="14"/>
      <c r="J65" s="14">
        <f t="shared" ref="J65:P65" si="35">J44/J19</f>
        <v>965.67005545286509</v>
      </c>
      <c r="K65" s="14">
        <f t="shared" si="35"/>
        <v>908.79279279279274</v>
      </c>
      <c r="L65" s="14">
        <f t="shared" si="35"/>
        <v>1004.4067796610169</v>
      </c>
      <c r="M65" s="14">
        <f t="shared" si="35"/>
        <v>1118.9830508474577</v>
      </c>
      <c r="N65" s="14" t="s">
        <v>64</v>
      </c>
      <c r="O65" s="14" t="s">
        <v>64</v>
      </c>
      <c r="P65" s="14">
        <f t="shared" si="35"/>
        <v>970.86905460951266</v>
      </c>
      <c r="Q65" s="14"/>
      <c r="R65" s="14"/>
      <c r="S65" s="14">
        <f t="shared" ref="S65:V65" si="36">S44/S19</f>
        <v>378.68014451533554</v>
      </c>
      <c r="T65" s="14">
        <f t="shared" si="36"/>
        <v>300.17666201766622</v>
      </c>
      <c r="U65" s="14">
        <f t="shared" si="36"/>
        <v>200.55118110236219</v>
      </c>
      <c r="V65" s="14">
        <f t="shared" si="36"/>
        <v>786.65548098433999</v>
      </c>
      <c r="W65" s="14" t="s">
        <v>64</v>
      </c>
      <c r="X65" s="14" t="s">
        <v>64</v>
      </c>
      <c r="Y65" s="14">
        <f>Y44/Y19</f>
        <v>356.56384505021521</v>
      </c>
    </row>
    <row r="66" spans="1:25" ht="12" customHeight="1">
      <c r="A66" s="26" t="s">
        <v>28</v>
      </c>
      <c r="B66" s="14"/>
      <c r="C66" s="14">
        <f>C46/C21</f>
        <v>210.28410613776467</v>
      </c>
      <c r="D66" s="14">
        <f>D46/D21</f>
        <v>162.76646706586826</v>
      </c>
      <c r="E66" s="14">
        <f>E46/E21</f>
        <v>230.25</v>
      </c>
      <c r="F66" s="66" t="s">
        <v>47</v>
      </c>
      <c r="G66" s="14">
        <f>G46/G21</f>
        <v>191.44678138942001</v>
      </c>
      <c r="H66" s="14"/>
      <c r="I66" s="14"/>
      <c r="J66" s="14"/>
      <c r="K66" s="14">
        <f>K46/K21</f>
        <v>902.36893203883494</v>
      </c>
      <c r="L66" s="14">
        <f>L46/L21</f>
        <v>831.26984126984132</v>
      </c>
      <c r="M66" s="14">
        <f>M46/M21</f>
        <v>860</v>
      </c>
      <c r="N66" s="14"/>
      <c r="O66" s="14" t="s">
        <v>64</v>
      </c>
      <c r="P66" s="14">
        <f>P46/P21</f>
        <v>880.53511705685617</v>
      </c>
      <c r="Q66" s="14"/>
      <c r="R66" s="14"/>
      <c r="S66" s="14"/>
      <c r="T66" s="14">
        <f>T46/T21</f>
        <v>294.22750824305228</v>
      </c>
      <c r="U66" s="14">
        <f>U46/U21</f>
        <v>179.16666666666666</v>
      </c>
      <c r="V66" s="14">
        <f>V46/V21</f>
        <v>366.07843137254901</v>
      </c>
      <c r="W66" s="14"/>
      <c r="X66" s="14" t="s">
        <v>64</v>
      </c>
      <c r="Y66" s="14">
        <f>Y46/Y21</f>
        <v>251.39074774512656</v>
      </c>
    </row>
    <row r="67" spans="1:25" ht="12" customHeight="1">
      <c r="A67" s="6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55"/>
      <c r="R67" s="18"/>
      <c r="S67" s="42"/>
      <c r="T67" s="42"/>
      <c r="U67" s="42"/>
      <c r="V67" s="42"/>
      <c r="W67" s="42"/>
      <c r="X67" s="42"/>
      <c r="Y67" s="42"/>
    </row>
    <row r="69" spans="1:25" ht="12" customHeight="1">
      <c r="A69" s="15" t="s">
        <v>66</v>
      </c>
      <c r="B69" s="78"/>
      <c r="C69" s="78"/>
      <c r="D69" s="15"/>
      <c r="E69" s="15"/>
      <c r="F69" s="15"/>
      <c r="G69" s="15"/>
      <c r="H69" s="15"/>
      <c r="I69" s="15"/>
      <c r="J69" s="15"/>
      <c r="K69" s="15"/>
      <c r="L69" s="15"/>
    </row>
    <row r="70" spans="1:25" ht="12" customHeight="1">
      <c r="A70" s="15" t="s">
        <v>61</v>
      </c>
      <c r="B70" s="78"/>
      <c r="C70" s="88"/>
      <c r="D70" s="15"/>
      <c r="E70" s="15"/>
      <c r="F70" s="15"/>
      <c r="G70" s="15"/>
      <c r="H70" s="15"/>
      <c r="I70" s="15"/>
      <c r="J70" s="15"/>
      <c r="K70" s="15"/>
      <c r="L70" s="15"/>
    </row>
    <row r="71" spans="1:25" ht="12" customHeight="1">
      <c r="A71" s="90" t="s">
        <v>62</v>
      </c>
      <c r="B71" s="78"/>
      <c r="C71" s="15"/>
      <c r="D71" s="15"/>
      <c r="E71" s="15"/>
      <c r="F71" s="15"/>
      <c r="G71" s="15"/>
      <c r="H71" s="15"/>
      <c r="I71" s="15"/>
      <c r="J71" s="15"/>
      <c r="K71" s="15"/>
      <c r="L71" s="15"/>
    </row>
    <row r="72" spans="1:25" ht="12" customHeight="1">
      <c r="A72" s="22"/>
      <c r="B72" s="79"/>
      <c r="C72" s="79"/>
      <c r="D72" s="79"/>
      <c r="E72" s="15"/>
      <c r="F72" s="15"/>
      <c r="G72" s="15"/>
      <c r="H72" s="15"/>
      <c r="I72" s="15"/>
      <c r="J72" s="15"/>
      <c r="K72" s="15"/>
      <c r="L72" s="15"/>
    </row>
    <row r="73" spans="1:25" ht="12" customHeight="1">
      <c r="A73" s="91" t="s">
        <v>63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</row>
    <row r="74" spans="1:25" ht="12" customHeight="1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4"/>
    </row>
    <row r="75" spans="1:25" ht="15" customHeight="1">
      <c r="A75" s="31" t="s">
        <v>30</v>
      </c>
      <c r="B75" s="30" t="s">
        <v>67</v>
      </c>
    </row>
    <row r="76" spans="1:25" ht="12" customHeight="1">
      <c r="B76" t="s">
        <v>79</v>
      </c>
    </row>
    <row r="78" spans="1:25" ht="12" customHeight="1">
      <c r="G78" s="110" t="s">
        <v>90</v>
      </c>
      <c r="H78" s="111">
        <f>G21-'2005'!G21</f>
        <v>-16</v>
      </c>
    </row>
    <row r="79" spans="1:25" ht="12" customHeight="1">
      <c r="D79" s="95"/>
      <c r="G79" s="110" t="s">
        <v>91</v>
      </c>
      <c r="H79" s="111">
        <f>G9-'2005'!G9</f>
        <v>-122</v>
      </c>
    </row>
    <row r="80" spans="1:25" ht="12" customHeight="1">
      <c r="G80" s="106" t="s">
        <v>98</v>
      </c>
      <c r="H80" s="103">
        <f>H78-H79</f>
        <v>106</v>
      </c>
    </row>
    <row r="81" spans="7:8" ht="12" customHeight="1">
      <c r="G81" s="110" t="s">
        <v>92</v>
      </c>
      <c r="H81" s="111">
        <f>P21-'2005'!P21</f>
        <v>0</v>
      </c>
    </row>
    <row r="82" spans="7:8" ht="12" customHeight="1">
      <c r="G82" s="110" t="s">
        <v>93</v>
      </c>
      <c r="H82" s="112">
        <f>P9-'2005'!P9</f>
        <v>-10</v>
      </c>
    </row>
    <row r="83" spans="7:8" ht="12" customHeight="1">
      <c r="G83" s="106" t="s">
        <v>99</v>
      </c>
      <c r="H83" s="109">
        <f>H81-H82</f>
        <v>10</v>
      </c>
    </row>
    <row r="84" spans="7:8" ht="12" customHeight="1">
      <c r="G84" s="110" t="s">
        <v>94</v>
      </c>
      <c r="H84" s="111">
        <f>G46-'2004'!G46</f>
        <v>19140</v>
      </c>
    </row>
    <row r="85" spans="7:8" ht="12" customHeight="1">
      <c r="G85" s="110" t="s">
        <v>95</v>
      </c>
      <c r="H85" s="111">
        <f>G34-'2004'!G34</f>
        <v>17190</v>
      </c>
    </row>
    <row r="86" spans="7:8" ht="12" customHeight="1">
      <c r="G86" s="106" t="s">
        <v>100</v>
      </c>
      <c r="H86" s="103">
        <f>H84-H85</f>
        <v>1950</v>
      </c>
    </row>
    <row r="87" spans="7:8" ht="12" customHeight="1">
      <c r="G87" s="110" t="s">
        <v>96</v>
      </c>
      <c r="H87" s="111">
        <f>P46-'2004'!P46</f>
        <v>7630</v>
      </c>
    </row>
    <row r="88" spans="7:8" ht="12" customHeight="1">
      <c r="G88" s="110" t="s">
        <v>97</v>
      </c>
      <c r="H88" s="111">
        <f>P34-'2004'!P34</f>
        <v>-25560</v>
      </c>
    </row>
    <row r="89" spans="7:8" ht="12" customHeight="1">
      <c r="G89" s="107" t="s">
        <v>101</v>
      </c>
      <c r="H89" s="103">
        <f>H87-H88</f>
        <v>33190</v>
      </c>
    </row>
    <row r="91" spans="7:8" ht="12" customHeight="1">
      <c r="G91" s="31" t="s">
        <v>181</v>
      </c>
    </row>
    <row r="92" spans="7:8" ht="12" customHeight="1">
      <c r="G92" s="31" t="s">
        <v>180</v>
      </c>
    </row>
  </sheetData>
  <mergeCells count="13">
    <mergeCell ref="B6:G6"/>
    <mergeCell ref="J6:P6"/>
    <mergeCell ref="S6:Y6"/>
    <mergeCell ref="N24:P24"/>
    <mergeCell ref="T27:T28"/>
    <mergeCell ref="U27:U28"/>
    <mergeCell ref="B31:G31"/>
    <mergeCell ref="J31:P31"/>
    <mergeCell ref="S31:Y31"/>
    <mergeCell ref="N49:P49"/>
    <mergeCell ref="B52:G52"/>
    <mergeCell ref="J52:P52"/>
    <mergeCell ref="S52:Y52"/>
  </mergeCells>
  <hyperlinks>
    <hyperlink ref="B75" r:id="rId1"/>
  </hyperlinks>
  <pageMargins left="0.7" right="0.7" top="0.75" bottom="0.75" header="0.3" footer="0.3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Totals</vt:lpstr>
      <vt:lpstr>Wales 2012</vt:lpstr>
      <vt:lpstr>Wales 2013</vt:lpstr>
      <vt:lpstr>Wales 2014</vt:lpstr>
      <vt:lpstr>Ethnicity 2010</vt:lpstr>
      <vt:lpstr>Ethnicity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2015-07-06T15:41:05Z</dcterms:modified>
</cp:coreProperties>
</file>